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showObjects="none" codeName="ThisWorkbook"/>
  <mc:AlternateContent xmlns:mc="http://schemas.openxmlformats.org/markup-compatibility/2006">
    <mc:Choice Requires="x15">
      <x15ac:absPath xmlns:x15ac="http://schemas.microsoft.com/office/spreadsheetml/2010/11/ac" url="C:\Users\miran_000\Downloads\"/>
    </mc:Choice>
  </mc:AlternateContent>
  <bookViews>
    <workbookView xWindow="0" yWindow="600" windowWidth="20490" windowHeight="8805"/>
  </bookViews>
  <sheets>
    <sheet name="Ch06 Worksheet" sheetId="104" r:id="rId1"/>
  </sheets>
  <calcPr calcId="171027"/>
</workbook>
</file>

<file path=xl/calcChain.xml><?xml version="1.0" encoding="utf-8"?>
<calcChain xmlns="http://schemas.openxmlformats.org/spreadsheetml/2006/main">
  <c r="E80" i="104" l="1"/>
  <c r="F80" i="104"/>
  <c r="D242" i="104"/>
  <c r="C242" i="104"/>
  <c r="D233" i="104"/>
  <c r="C233" i="104"/>
  <c r="C225" i="104"/>
  <c r="D221" i="104"/>
  <c r="D224" i="104" s="1"/>
  <c r="D218" i="104"/>
  <c r="C218" i="104"/>
  <c r="D211" i="104"/>
  <c r="C211" i="104"/>
  <c r="D203" i="104"/>
  <c r="C203" i="104"/>
  <c r="D198" i="104"/>
  <c r="C198" i="104"/>
  <c r="D190" i="104"/>
  <c r="C190" i="104"/>
  <c r="D180" i="104"/>
  <c r="D175" i="104"/>
  <c r="D170" i="104"/>
  <c r="D161" i="104"/>
  <c r="F158" i="104"/>
  <c r="E156" i="104"/>
  <c r="E155" i="104"/>
  <c r="D155" i="104"/>
  <c r="E106" i="104"/>
  <c r="E130" i="104"/>
  <c r="E132" i="104"/>
  <c r="D130" i="104"/>
  <c r="C127" i="104"/>
  <c r="E124" i="104"/>
  <c r="E127" i="104" s="1"/>
  <c r="D124" i="104"/>
  <c r="D127" i="104" s="1"/>
  <c r="F112" i="104"/>
  <c r="F147" i="104" l="1"/>
  <c r="E159" i="104"/>
  <c r="C156" i="104"/>
  <c r="C132" i="104"/>
  <c r="C134" i="104"/>
  <c r="C155" i="104"/>
  <c r="D156" i="104"/>
  <c r="D159" i="104" s="1"/>
  <c r="F113" i="104"/>
  <c r="C130" i="104"/>
  <c r="D132" i="104"/>
  <c r="F109" i="104"/>
  <c r="E79" i="104"/>
  <c r="F152" i="104" l="1"/>
  <c r="F157" i="104"/>
  <c r="C159" i="104"/>
  <c r="D162" i="104" s="1"/>
  <c r="C138" i="104"/>
  <c r="E134" i="104"/>
  <c r="D134" i="104"/>
  <c r="F57" i="104"/>
  <c r="E60" i="104"/>
  <c r="E24" i="104"/>
  <c r="C141" i="104" l="1"/>
  <c r="D138" i="104"/>
  <c r="D141" i="104"/>
  <c r="E141" i="104"/>
  <c r="E138" i="104"/>
  <c r="E25" i="104"/>
  <c r="E17" i="104"/>
  <c r="E18" i="104" l="1"/>
  <c r="D65" i="104"/>
  <c r="D64" i="104"/>
  <c r="E82" i="104"/>
  <c r="F79" i="104"/>
  <c r="F74" i="104"/>
  <c r="E74" i="104"/>
  <c r="D73" i="104"/>
  <c r="C73" i="104"/>
  <c r="D72" i="104"/>
  <c r="C72" i="104"/>
  <c r="D71" i="104"/>
  <c r="C71" i="104"/>
  <c r="F82" i="104"/>
  <c r="F75" i="104" l="1"/>
  <c r="H94" i="104"/>
  <c r="G94" i="104"/>
  <c r="F67" i="104" l="1"/>
  <c r="E67" i="104"/>
  <c r="E75" i="104"/>
  <c r="H95" i="104" l="1"/>
  <c r="H90" i="104"/>
  <c r="E83" i="104"/>
  <c r="G90" i="104"/>
  <c r="E81" i="104" l="1"/>
  <c r="G95" i="104"/>
  <c r="H91" i="104"/>
  <c r="G91" i="104"/>
  <c r="F83" i="104"/>
  <c r="F81" i="104"/>
</calcChain>
</file>

<file path=xl/sharedStrings.xml><?xml version="1.0" encoding="utf-8"?>
<sst xmlns="http://schemas.openxmlformats.org/spreadsheetml/2006/main" count="224" uniqueCount="138">
  <si>
    <t>1.</t>
  </si>
  <si>
    <t>2.</t>
  </si>
  <si>
    <t>Provided Data</t>
  </si>
  <si>
    <t>The End</t>
  </si>
  <si>
    <r>
      <rPr>
        <b/>
        <sz val="10"/>
        <color rgb="FF0000FF"/>
        <rFont val="Arial"/>
        <family val="2"/>
      </rPr>
      <t>Attention:</t>
    </r>
    <r>
      <rPr>
        <sz val="10"/>
        <color rgb="FF0000FF"/>
        <rFont val="Arial"/>
        <family val="2"/>
      </rPr>
      <t xml:space="preserve"> Tests (and/or quizzes) in Managerial Finance WILL NOT include the CORRECT / INCORRECT indicators.  Therefore, your goal should not be to merely arrive a  solution that moves the indictor from INCORRRECT to CORRECT but to know how you arrived at the correct solution.</t>
    </r>
  </si>
  <si>
    <r>
      <rPr>
        <b/>
        <sz val="10"/>
        <color rgb="FF0000FF"/>
        <rFont val="Arial"/>
        <family val="2"/>
      </rPr>
      <t>Instructions:</t>
    </r>
    <r>
      <rPr>
        <sz val="10"/>
        <color rgb="FF0000FF"/>
        <rFont val="Arial"/>
        <family val="2"/>
      </rPr>
      <t xml:space="preserve"> Complete worksheet, do not respond to questions unless instructed to do so.  Everything in this worksheet relates directly to Problems and Exercises at the end of the chapter in the assigned text.</t>
    </r>
  </si>
  <si>
    <t>Selling price per unit</t>
  </si>
  <si>
    <t>Sales</t>
  </si>
  <si>
    <t>Contribution margin</t>
  </si>
  <si>
    <t>Net operating income</t>
  </si>
  <si>
    <t>Enter a formula into each of the shaded cells below</t>
  </si>
  <si>
    <r>
      <t>Chapter 6: Applying Excel p. 259</t>
    </r>
    <r>
      <rPr>
        <sz val="10"/>
        <color rgb="FFC00000"/>
        <rFont val="Arial"/>
        <family val="2"/>
      </rPr>
      <t/>
    </r>
  </si>
  <si>
    <t>Manufacturing costs:</t>
  </si>
  <si>
    <t>Variable per unit produced:</t>
  </si>
  <si>
    <t>Direct materials</t>
  </si>
  <si>
    <t>Direct labor</t>
  </si>
  <si>
    <t>Variable manufacturing overhead</t>
  </si>
  <si>
    <t>Fixed manufacturing overhead per year</t>
  </si>
  <si>
    <t>Selling and administrative expenses:</t>
  </si>
  <si>
    <t>Variable per unit sold</t>
  </si>
  <si>
    <t>Fixed per year</t>
  </si>
  <si>
    <t>Year 1</t>
  </si>
  <si>
    <t>Year 2</t>
  </si>
  <si>
    <t>Units in beginning inventory</t>
  </si>
  <si>
    <t>Units produced during the year</t>
  </si>
  <si>
    <t>Units sold during the year</t>
  </si>
  <si>
    <t>Compute the Ending Inventory</t>
  </si>
  <si>
    <t>Units in ending inventory</t>
  </si>
  <si>
    <t>Fixed manufacturing overhead</t>
  </si>
  <si>
    <t>Absorption costing unit product cost</t>
  </si>
  <si>
    <t>Cost of goods sold</t>
  </si>
  <si>
    <t>Gross margin</t>
  </si>
  <si>
    <t>Selling and administrative expenses</t>
  </si>
  <si>
    <t>Variable costing unit product cost</t>
  </si>
  <si>
    <t>Variable expenses:</t>
  </si>
  <si>
    <t>Variable cost of goods sold</t>
  </si>
  <si>
    <t>Variable selling and administrative expenses</t>
  </si>
  <si>
    <t>Fixed expenses:</t>
  </si>
  <si>
    <t>Fixed selling and administrative expenses</t>
  </si>
  <si>
    <t>Review Exercise 6-1: Contrasting Variable and Absorption Costing</t>
  </si>
  <si>
    <t>See data provided on p. 262</t>
  </si>
  <si>
    <t>Exercise 6-1: 1, and 2 (p. 262-263)</t>
  </si>
  <si>
    <t>Under absorption costing, all manufacturing costs (variable and fixed) are included in product costs.</t>
  </si>
  <si>
    <t xml:space="preserve">Direct materials </t>
  </si>
  <si>
    <t xml:space="preserve">Direct labor </t>
  </si>
  <si>
    <t xml:space="preserve">Variable manufacturing overhead </t>
  </si>
  <si>
    <t xml:space="preserve">Absorption costing unit product cost </t>
  </si>
  <si>
    <t>Under variable costing, only the variable manufacturing costs are included in product costs.</t>
  </si>
  <si>
    <t xml:space="preserve">Variable costing unit product cost </t>
  </si>
  <si>
    <t>Chapter 6 15e</t>
  </si>
  <si>
    <r>
      <rPr>
        <b/>
        <u/>
        <sz val="10"/>
        <color rgb="FF0000FF"/>
        <rFont val="Arial"/>
        <family val="2"/>
      </rPr>
      <t>Note</t>
    </r>
    <r>
      <rPr>
        <b/>
        <sz val="10"/>
        <color rgb="FF0000FF"/>
        <rFont val="Arial"/>
        <family val="2"/>
      </rPr>
      <t>:</t>
    </r>
    <r>
      <rPr>
        <sz val="10"/>
        <color rgb="FF0000FF"/>
        <rFont val="Arial"/>
        <family val="2"/>
      </rPr>
      <t xml:space="preserve"> Use your text and provided resources!</t>
    </r>
  </si>
  <si>
    <r>
      <t xml:space="preserve">See </t>
    </r>
    <r>
      <rPr>
        <b/>
        <i/>
        <u/>
        <sz val="10"/>
        <color rgb="FF0000FF"/>
        <rFont val="Arial"/>
        <family val="2"/>
      </rPr>
      <t>Problem details</t>
    </r>
    <r>
      <rPr>
        <sz val="10"/>
        <color rgb="FF0000FF"/>
        <rFont val="Arial"/>
        <family val="2"/>
      </rPr>
      <t xml:space="preserve"> beginning </t>
    </r>
    <r>
      <rPr>
        <b/>
        <sz val="10"/>
        <color rgb="FF0000FF"/>
        <rFont val="Arial"/>
        <family val="2"/>
      </rPr>
      <t>page 259</t>
    </r>
  </si>
  <si>
    <t>Note that selling and administrative expenses are not treated as product costs under either absorption or variable costing. These expenses are always treated as period costs and are charged against the current period’s revenue.</t>
  </si>
  <si>
    <r>
      <t xml:space="preserve">Compute the </t>
    </r>
    <r>
      <rPr>
        <b/>
        <i/>
        <u/>
        <sz val="10"/>
        <color rgb="FF0000FF"/>
        <rFont val="Arial"/>
        <family val="2"/>
      </rPr>
      <t>Variable</t>
    </r>
    <r>
      <rPr>
        <i/>
        <sz val="10"/>
        <color rgb="FF0000FF"/>
        <rFont val="Arial"/>
        <family val="2"/>
      </rPr>
      <t xml:space="preserve"> Costing Unit Product Cost</t>
    </r>
  </si>
  <si>
    <r>
      <t xml:space="preserve">Compute the </t>
    </r>
    <r>
      <rPr>
        <b/>
        <i/>
        <u/>
        <sz val="10"/>
        <color rgb="FF0000FF"/>
        <rFont val="Arial"/>
        <family val="2"/>
      </rPr>
      <t>Absorption</t>
    </r>
    <r>
      <rPr>
        <i/>
        <sz val="10"/>
        <color rgb="FF0000FF"/>
        <rFont val="Arial"/>
        <family val="2"/>
      </rPr>
      <t xml:space="preserve"> Costing Unit Product Cost</t>
    </r>
  </si>
  <si>
    <r>
      <t xml:space="preserve">Construct the </t>
    </r>
    <r>
      <rPr>
        <b/>
        <i/>
        <u/>
        <sz val="10"/>
        <color rgb="FF0000FF"/>
        <rFont val="Arial"/>
        <family val="2"/>
      </rPr>
      <t>Absorption</t>
    </r>
    <r>
      <rPr>
        <i/>
        <sz val="10"/>
        <color rgb="FF0000FF"/>
        <rFont val="Arial"/>
        <family val="2"/>
      </rPr>
      <t xml:space="preserve"> Costing Income Statement</t>
    </r>
  </si>
  <si>
    <r>
      <t xml:space="preserve">Construct the </t>
    </r>
    <r>
      <rPr>
        <b/>
        <i/>
        <u/>
        <sz val="10"/>
        <color rgb="FF0000FF"/>
        <rFont val="Arial"/>
        <family val="2"/>
      </rPr>
      <t>Variable</t>
    </r>
    <r>
      <rPr>
        <i/>
        <sz val="10"/>
        <color rgb="FF0000FF"/>
        <rFont val="Arial"/>
        <family val="2"/>
      </rPr>
      <t xml:space="preserve"> Costing Income Statement</t>
    </r>
  </si>
  <si>
    <t>Exercise 6-2: 1, and 2 (p. 263)</t>
  </si>
  <si>
    <t>25 units in ending inventory × $240 per unit fixed manufacturing overhead per unit = $6,000</t>
  </si>
  <si>
    <t>The variable costing income statement appears below:</t>
  </si>
  <si>
    <t xml:space="preserve">Sales </t>
  </si>
  <si>
    <t xml:space="preserve">Contribution margin </t>
  </si>
  <si>
    <t xml:space="preserve">Fixed manufacturing overhead </t>
  </si>
  <si>
    <t xml:space="preserve">Fixed selling and administrative expenses </t>
  </si>
  <si>
    <t xml:space="preserve">Net operating income </t>
  </si>
  <si>
    <t>The difference in net operating income between variable and absorption costing can be explained by the deferral of fixed manufacturing overhead cost in inventory that has taken place under the absorption costing approach. Note from part (1) that $6,000 of fixed manufacturing overhead cost has been deferred in inventory to the next period. Thus, net operating income under the absorption costing approach is $6,000 higher than it is under variable costing.</t>
  </si>
  <si>
    <t>Year 3</t>
  </si>
  <si>
    <t xml:space="preserve">Beginning inventories </t>
  </si>
  <si>
    <t xml:space="preserve">Ending inventories </t>
  </si>
  <si>
    <t xml:space="preserve">Change in inventories </t>
  </si>
  <si>
    <t xml:space="preserve">Variable costing net operating income </t>
  </si>
  <si>
    <t xml:space="preserve">Add (deduct) fixed manufacturing overhead cost deferred in (released from) inventory under absorption costing </t>
  </si>
  <si>
    <t xml:space="preserve">Absorption costing net operating income </t>
  </si>
  <si>
    <t>Exercise 6-3: 1 only (p. 263)</t>
  </si>
  <si>
    <t>Exercise 6-4: (p. 263)</t>
  </si>
  <si>
    <t>Product Sales</t>
  </si>
  <si>
    <t>Units Sold</t>
  </si>
  <si>
    <t>Price per Unit</t>
  </si>
  <si>
    <t>Total Sales</t>
  </si>
  <si>
    <t xml:space="preserve">     Greengrow:</t>
  </si>
  <si>
    <t>Variable Expenses</t>
  </si>
  <si>
    <t>*Total Sales</t>
  </si>
  <si>
    <t>**Total Variable Expenses</t>
  </si>
  <si>
    <t xml:space="preserve">     Weedban:</t>
  </si>
  <si>
    <t>Total</t>
  </si>
  <si>
    <t>Company</t>
  </si>
  <si>
    <t>Weedban</t>
  </si>
  <si>
    <t>Greengrow</t>
  </si>
  <si>
    <t xml:space="preserve">Sales* </t>
  </si>
  <si>
    <t xml:space="preserve">Variable expenses** </t>
  </si>
  <si>
    <t xml:space="preserve">Traceable fixed expenses </t>
  </si>
  <si>
    <t xml:space="preserve">Product line segment margin </t>
  </si>
  <si>
    <t xml:space="preserve">Common fixed expenses not traceable to products </t>
  </si>
  <si>
    <t>Exercise 6-5: 1, 2, and 3 (p. 264)</t>
  </si>
  <si>
    <t>The companywide break-even point is computed as follows:</t>
  </si>
  <si>
    <t>Dollar sales for company to break even</t>
  </si>
  <si>
    <t xml:space="preserve">     Traceable fixed expenses</t>
  </si>
  <si>
    <t xml:space="preserve">     Common fixed expenses</t>
  </si>
  <si>
    <t xml:space="preserve">     Overall CM ratio</t>
  </si>
  <si>
    <t>The break-even point for the North region is computed as follows:</t>
  </si>
  <si>
    <t>Dollar sales for a segment to break even</t>
  </si>
  <si>
    <t xml:space="preserve">     Segment traceable fixed expenses</t>
  </si>
  <si>
    <t xml:space="preserve">     Segment CM ratio</t>
  </si>
  <si>
    <t>3.</t>
  </si>
  <si>
    <t>The break-even point for the South region is computed as follows:</t>
  </si>
  <si>
    <t>Exercise 6-9: 1, 2, and 3 (p. 265)</t>
  </si>
  <si>
    <t>1a.</t>
  </si>
  <si>
    <t xml:space="preserve">Under variable costing, only the variable manufacturing costs are </t>
  </si>
  <si>
    <t>included in product costs.</t>
  </si>
  <si>
    <t>1b.</t>
  </si>
  <si>
    <t xml:space="preserve">Total variable expenses </t>
  </si>
  <si>
    <t xml:space="preserve">Fixed selling and administrative </t>
  </si>
  <si>
    <t xml:space="preserve">Total fixed expenses </t>
  </si>
  <si>
    <t xml:space="preserve">Net operating income (loss) </t>
  </si>
  <si>
    <t>2a.</t>
  </si>
  <si>
    <t>The unit product costs under absorption costing:</t>
  </si>
  <si>
    <t>The absorption costing income statements appears below:</t>
  </si>
  <si>
    <t>2b.</t>
  </si>
  <si>
    <t xml:space="preserve">Cost of goods sold </t>
  </si>
  <si>
    <t xml:space="preserve">Gross margin </t>
  </si>
  <si>
    <t xml:space="preserve">Selling and administrative expenses </t>
  </si>
  <si>
    <t>The net operating incomes are reconciled as follows:</t>
  </si>
  <si>
    <t xml:space="preserve">Units in beginning inventory </t>
  </si>
  <si>
    <t xml:space="preserve">   Units produced </t>
  </si>
  <si>
    <t xml:space="preserve">   Units sold </t>
  </si>
  <si>
    <t>Manufacturing overhead deferred in (released from) inventory</t>
  </si>
  <si>
    <t xml:space="preserve">Variable costing net operating income  </t>
  </si>
  <si>
    <t xml:space="preserve">Add: Fixed manufacturing overhead cost deferred in inventory under absorption costing </t>
  </si>
  <si>
    <t xml:space="preserve">Deduct: Fixed manufacturing overhead cost released from inventory under absorption costing </t>
  </si>
  <si>
    <r>
      <rPr>
        <i/>
        <sz val="10"/>
        <color rgb="FFC00000"/>
        <rFont val="Arial"/>
        <family val="2"/>
      </rPr>
      <t xml:space="preserve">NOTE: </t>
    </r>
    <r>
      <rPr>
        <sz val="10"/>
        <color rgb="FFC00000"/>
        <rFont val="Arial"/>
        <family val="2"/>
      </rPr>
      <t xml:space="preserve">Compute the requested information below which </t>
    </r>
    <r>
      <rPr>
        <b/>
        <i/>
        <sz val="10"/>
        <color rgb="FFC00000"/>
        <rFont val="Arial"/>
        <family val="2"/>
      </rPr>
      <t xml:space="preserve">does not </t>
    </r>
    <r>
      <rPr>
        <sz val="10"/>
        <color rgb="FFC00000"/>
        <rFont val="Arial"/>
        <family val="2"/>
      </rPr>
      <t>match the "Required" list in the text</t>
    </r>
  </si>
  <si>
    <t xml:space="preserve">Variable selling and administrative expenses </t>
  </si>
  <si>
    <t>Variable selling and administrative</t>
  </si>
  <si>
    <t>Fixed manufacturing overhead in beginning inventories</t>
  </si>
  <si>
    <t>Fixed manufacturing overhead in ending inventories</t>
  </si>
  <si>
    <r>
      <t xml:space="preserve">Fixed manufacturing overhead deferred in (released from) inventories </t>
    </r>
    <r>
      <rPr>
        <sz val="10"/>
        <color rgb="FFC00000"/>
        <rFont val="Arial"/>
        <family val="2"/>
      </rPr>
      <t xml:space="preserve"> </t>
    </r>
  </si>
  <si>
    <t>Fixed manufacturing overhead in ending inventory</t>
  </si>
  <si>
    <t xml:space="preserve">Fixed manufacturing overhead in beginning inventory </t>
  </si>
  <si>
    <t>Rp100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</si>
</sst>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_(&quot;$&quot;* #,##0.00_);_(&quot;$&quot;* \(#,##0.00\);_(&quot;$&quot;* &quot;-&quot;_);_(@_)"/>
  </numFmts>
  <fonts count="21">
    <font>
      <sz val="10"/>
      <name val="Arial"/>
    </font>
    <font>
      <sz val="10"/>
      <name val="Arial"/>
      <family val="2"/>
    </font>
    <font>
      <sz val="10"/>
      <name val="Arial"/>
      <family val="2"/>
    </font>
    <font>
      <sz val="10"/>
      <color rgb="FF0000FF"/>
      <name val="Arial"/>
      <family val="2"/>
    </font>
    <font>
      <b/>
      <sz val="10"/>
      <color rgb="FF0000FF"/>
      <name val="Arial"/>
      <family val="2"/>
    </font>
    <font>
      <i/>
      <sz val="10"/>
      <color rgb="FF0000FF"/>
      <name val="Arial"/>
      <family val="2"/>
    </font>
    <font>
      <sz val="10"/>
      <color rgb="FFC00000"/>
      <name val="Arial"/>
      <family val="2"/>
    </font>
    <font>
      <sz val="10"/>
      <color rgb="FF006666"/>
      <name val="Arial"/>
      <family val="2"/>
    </font>
    <font>
      <sz val="10"/>
      <name val="Geneva"/>
    </font>
    <font>
      <i/>
      <sz val="10"/>
      <name val="Arial"/>
      <family val="2"/>
    </font>
    <font>
      <b/>
      <sz val="10"/>
      <name val="Arial"/>
      <family val="2"/>
    </font>
    <font>
      <b/>
      <i/>
      <sz val="10"/>
      <name val="Arial"/>
      <family val="2"/>
    </font>
    <font>
      <b/>
      <u/>
      <sz val="10"/>
      <color rgb="FF0000FF"/>
      <name val="Arial"/>
      <family val="2"/>
    </font>
    <font>
      <b/>
      <sz val="10"/>
      <color rgb="FF009999"/>
      <name val="Arial"/>
      <family val="2"/>
    </font>
    <font>
      <b/>
      <i/>
      <u/>
      <sz val="10"/>
      <color rgb="FF0000FF"/>
      <name val="Arial"/>
      <family val="2"/>
    </font>
    <font>
      <b/>
      <sz val="10"/>
      <color indexed="10"/>
      <name val="Arial"/>
      <family val="2"/>
    </font>
    <font>
      <u/>
      <sz val="10"/>
      <name val="Arial"/>
      <family val="2"/>
    </font>
    <font>
      <u/>
      <sz val="10"/>
      <color rgb="FF006666"/>
      <name val="Arial"/>
      <family val="2"/>
    </font>
    <font>
      <b/>
      <i/>
      <sz val="10"/>
      <color rgb="FFC00000"/>
      <name val="Arial"/>
      <family val="2"/>
    </font>
    <font>
      <sz val="10"/>
      <name val="Arial"/>
    </font>
    <font>
      <i/>
      <sz val="10"/>
      <color rgb="FFC00000"/>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2" fillId="0" borderId="0" applyFont="0" applyFill="0" applyBorder="0" applyAlignment="0" applyProtection="0"/>
    <xf numFmtId="0" fontId="8" fillId="0" borderId="0"/>
    <xf numFmtId="38" fontId="8" fillId="0" borderId="0" applyFont="0" applyFill="0" applyBorder="0" applyAlignment="0" applyProtection="0"/>
    <xf numFmtId="9" fontId="8" fillId="0" borderId="0" applyFont="0" applyFill="0" applyBorder="0" applyAlignment="0" applyProtection="0"/>
    <xf numFmtId="44" fontId="19" fillId="0" borderId="0" applyFont="0" applyFill="0" applyBorder="0" applyAlignment="0" applyProtection="0"/>
  </cellStyleXfs>
  <cellXfs count="93">
    <xf numFmtId="0" fontId="0" fillId="0" borderId="0" xfId="0"/>
    <xf numFmtId="0" fontId="5" fillId="2" borderId="0" xfId="0" applyFont="1" applyFill="1" applyAlignment="1">
      <alignment horizontal="left"/>
    </xf>
    <xf numFmtId="0" fontId="1" fillId="2" borderId="0" xfId="0" applyFont="1" applyFill="1"/>
    <xf numFmtId="0" fontId="1" fillId="2" borderId="0" xfId="0" quotePrefix="1" applyFont="1" applyFill="1" applyAlignment="1">
      <alignment horizontal="center"/>
    </xf>
    <xf numFmtId="0" fontId="1" fillId="2" borderId="0" xfId="2" applyFont="1" applyFill="1"/>
    <xf numFmtId="0" fontId="3" fillId="2" borderId="0" xfId="2" applyFont="1" applyFill="1"/>
    <xf numFmtId="164" fontId="3" fillId="2" borderId="0" xfId="2" applyNumberFormat="1" applyFont="1" applyFill="1" applyAlignment="1">
      <alignment horizontal="right"/>
    </xf>
    <xf numFmtId="0" fontId="4" fillId="2" borderId="0" xfId="0" applyFont="1" applyFill="1"/>
    <xf numFmtId="0" fontId="5" fillId="2" borderId="0" xfId="0" applyFont="1" applyFill="1"/>
    <xf numFmtId="44" fontId="3" fillId="2" borderId="0" xfId="2" applyNumberFormat="1" applyFont="1" applyFill="1" applyAlignment="1">
      <alignment horizontal="right"/>
    </xf>
    <xf numFmtId="0" fontId="1" fillId="2" borderId="0" xfId="2" applyFont="1" applyFill="1" applyAlignment="1">
      <alignment horizontal="right"/>
    </xf>
    <xf numFmtId="0" fontId="9" fillId="2" borderId="0" xfId="0" applyFont="1" applyFill="1" applyAlignment="1">
      <alignment horizontal="left"/>
    </xf>
    <xf numFmtId="0" fontId="3" fillId="2" borderId="0" xfId="2" applyFont="1" applyFill="1" applyAlignment="1">
      <alignment horizontal="right"/>
    </xf>
    <xf numFmtId="0" fontId="5" fillId="2" borderId="0" xfId="2" applyFont="1" applyFill="1"/>
    <xf numFmtId="44" fontId="3" fillId="2" borderId="0" xfId="2" applyNumberFormat="1" applyFont="1" applyFill="1" applyBorder="1" applyAlignment="1">
      <alignment horizontal="right"/>
    </xf>
    <xf numFmtId="0" fontId="3" fillId="2" borderId="0" xfId="0" applyFont="1" applyFill="1" applyAlignment="1">
      <alignment horizontal="left" wrapText="1"/>
    </xf>
    <xf numFmtId="0" fontId="10" fillId="2" borderId="0" xfId="0" applyFont="1" applyFill="1"/>
    <xf numFmtId="0" fontId="1" fillId="2" borderId="0" xfId="2" applyFont="1" applyFill="1" applyAlignment="1">
      <alignment horizontal="left" indent="1"/>
    </xf>
    <xf numFmtId="0" fontId="1" fillId="2" borderId="0" xfId="2" applyFont="1" applyFill="1" applyAlignment="1">
      <alignment horizontal="left"/>
    </xf>
    <xf numFmtId="0" fontId="10" fillId="2" borderId="0" xfId="0" applyFont="1" applyFill="1" applyAlignment="1">
      <alignment horizontal="left"/>
    </xf>
    <xf numFmtId="0" fontId="11" fillId="2" borderId="0" xfId="2" applyFont="1" applyFill="1"/>
    <xf numFmtId="164" fontId="1" fillId="2" borderId="0" xfId="2" applyNumberFormat="1" applyFont="1" applyFill="1" applyAlignment="1">
      <alignment horizontal="right"/>
    </xf>
    <xf numFmtId="0" fontId="3" fillId="2" borderId="0" xfId="2" applyFont="1" applyFill="1" applyAlignment="1">
      <alignment horizontal="left" indent="1"/>
    </xf>
    <xf numFmtId="0" fontId="3" fillId="2" borderId="0" xfId="2" applyFont="1" applyFill="1" applyAlignment="1">
      <alignment horizontal="left" indent="2"/>
    </xf>
    <xf numFmtId="0" fontId="3" fillId="2" borderId="0" xfId="2" applyFont="1" applyFill="1" applyAlignment="1">
      <alignment horizontal="left"/>
    </xf>
    <xf numFmtId="6" fontId="3" fillId="2" borderId="0" xfId="2" applyNumberFormat="1" applyFont="1" applyFill="1" applyAlignment="1">
      <alignment horizontal="right"/>
    </xf>
    <xf numFmtId="6" fontId="3" fillId="2" borderId="0" xfId="2" applyNumberFormat="1" applyFont="1" applyFill="1" applyAlignment="1">
      <alignment horizontal="center"/>
    </xf>
    <xf numFmtId="0" fontId="3" fillId="2" borderId="0" xfId="2" applyFont="1" applyFill="1" applyAlignment="1">
      <alignment horizontal="center"/>
    </xf>
    <xf numFmtId="38" fontId="3" fillId="2" borderId="0" xfId="2" applyNumberFormat="1" applyFont="1" applyFill="1" applyBorder="1" applyAlignment="1">
      <alignment horizontal="right"/>
    </xf>
    <xf numFmtId="0" fontId="3" fillId="2" borderId="0" xfId="0" applyFont="1" applyFill="1" applyAlignment="1">
      <alignment horizontal="left"/>
    </xf>
    <xf numFmtId="0" fontId="1" fillId="2" borderId="0" xfId="0" applyFont="1" applyFill="1" applyAlignment="1">
      <alignment horizontal="center"/>
    </xf>
    <xf numFmtId="0" fontId="3" fillId="2" borderId="3" xfId="0" applyFont="1" applyFill="1" applyBorder="1"/>
    <xf numFmtId="0" fontId="3" fillId="2" borderId="4" xfId="0" applyFont="1" applyFill="1" applyBorder="1"/>
    <xf numFmtId="0" fontId="3" fillId="2" borderId="5" xfId="0" applyFont="1" applyFill="1" applyBorder="1"/>
    <xf numFmtId="0" fontId="13" fillId="2" borderId="0" xfId="0" applyFont="1" applyFill="1" applyBorder="1" applyAlignment="1"/>
    <xf numFmtId="0" fontId="1" fillId="2" borderId="0" xfId="0" applyFont="1" applyFill="1" applyBorder="1"/>
    <xf numFmtId="0" fontId="3" fillId="2" borderId="6" xfId="0" applyFont="1" applyFill="1" applyBorder="1"/>
    <xf numFmtId="0" fontId="3" fillId="2" borderId="1" xfId="0" applyFont="1" applyFill="1" applyBorder="1"/>
    <xf numFmtId="0" fontId="3" fillId="2" borderId="7" xfId="0" applyFont="1" applyFill="1" applyBorder="1" applyAlignment="1">
      <alignment horizontal="center"/>
    </xf>
    <xf numFmtId="0" fontId="13" fillId="2" borderId="0" xfId="0" applyFont="1" applyFill="1" applyBorder="1" applyAlignment="1">
      <alignment horizontal="right"/>
    </xf>
    <xf numFmtId="6" fontId="16" fillId="2" borderId="0" xfId="2" applyNumberFormat="1" applyFont="1" applyFill="1" applyAlignment="1">
      <alignment horizontal="center"/>
    </xf>
    <xf numFmtId="0" fontId="16" fillId="2" borderId="0" xfId="2" applyFont="1" applyFill="1" applyAlignment="1">
      <alignment horizontal="center"/>
    </xf>
    <xf numFmtId="0" fontId="17" fillId="2" borderId="0" xfId="0" applyFont="1" applyFill="1" applyBorder="1" applyAlignment="1">
      <alignment horizontal="left"/>
    </xf>
    <xf numFmtId="6" fontId="1" fillId="2" borderId="0" xfId="2" applyNumberFormat="1" applyFont="1" applyFill="1" applyBorder="1" applyAlignment="1">
      <alignment horizontal="right"/>
    </xf>
    <xf numFmtId="41" fontId="3" fillId="2" borderId="0" xfId="2" applyNumberFormat="1" applyFont="1" applyFill="1" applyBorder="1" applyAlignment="1">
      <alignment horizontal="right"/>
    </xf>
    <xf numFmtId="0" fontId="3" fillId="2" borderId="0" xfId="0" applyFont="1" applyFill="1"/>
    <xf numFmtId="6" fontId="1" fillId="2" borderId="0" xfId="0" applyNumberFormat="1" applyFont="1" applyFill="1"/>
    <xf numFmtId="164" fontId="1" fillId="2" borderId="0" xfId="0" applyNumberFormat="1" applyFont="1" applyFill="1"/>
    <xf numFmtId="0" fontId="6" fillId="2" borderId="0" xfId="0" applyFont="1" applyFill="1"/>
    <xf numFmtId="0" fontId="1" fillId="2" borderId="0" xfId="0" applyFont="1" applyFill="1" applyAlignment="1"/>
    <xf numFmtId="0" fontId="16" fillId="2" borderId="0" xfId="0" applyFont="1" applyFill="1" applyAlignment="1">
      <alignment horizontal="center"/>
    </xf>
    <xf numFmtId="41" fontId="3" fillId="2" borderId="0" xfId="0" applyNumberFormat="1" applyFont="1" applyFill="1"/>
    <xf numFmtId="42" fontId="1" fillId="2" borderId="0" xfId="0" applyNumberFormat="1" applyFont="1" applyFill="1"/>
    <xf numFmtId="164" fontId="3" fillId="2" borderId="0" xfId="0" applyNumberFormat="1" applyFont="1" applyFill="1"/>
    <xf numFmtId="0" fontId="7" fillId="2" borderId="0" xfId="0" applyFont="1" applyFill="1" applyBorder="1" applyAlignment="1">
      <alignment horizontal="right"/>
    </xf>
    <xf numFmtId="164" fontId="1" fillId="2" borderId="0" xfId="5" applyNumberFormat="1" applyFont="1" applyFill="1"/>
    <xf numFmtId="164" fontId="3" fillId="2" borderId="0" xfId="5" applyNumberFormat="1" applyFont="1" applyFill="1"/>
    <xf numFmtId="42" fontId="3" fillId="2" borderId="0" xfId="0" applyNumberFormat="1" applyFont="1" applyFill="1"/>
    <xf numFmtId="41" fontId="3" fillId="2" borderId="0" xfId="0" applyNumberFormat="1" applyFont="1" applyFill="1" applyBorder="1"/>
    <xf numFmtId="165" fontId="3" fillId="2" borderId="0" xfId="0" applyNumberFormat="1" applyFont="1" applyFill="1" applyBorder="1"/>
    <xf numFmtId="44" fontId="3" fillId="2" borderId="0" xfId="5" applyFont="1" applyFill="1" applyBorder="1"/>
    <xf numFmtId="42" fontId="1" fillId="2" borderId="0" xfId="0" applyNumberFormat="1" applyFont="1" applyFill="1" applyAlignment="1">
      <alignment horizontal="center"/>
    </xf>
    <xf numFmtId="0" fontId="1" fillId="2" borderId="0" xfId="0" applyNumberFormat="1" applyFont="1" applyFill="1"/>
    <xf numFmtId="0" fontId="0" fillId="2" borderId="0" xfId="0" applyFill="1"/>
    <xf numFmtId="2" fontId="1" fillId="2" borderId="0" xfId="0" applyNumberFormat="1" applyFont="1" applyFill="1"/>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164" fontId="6" fillId="3" borderId="2" xfId="0" applyNumberFormat="1" applyFont="1" applyFill="1" applyBorder="1" applyAlignment="1" applyProtection="1">
      <alignment horizontal="left" wrapText="1"/>
      <protection locked="0"/>
    </xf>
    <xf numFmtId="44" fontId="6" fillId="3" borderId="2" xfId="0" applyNumberFormat="1" applyFont="1" applyFill="1" applyBorder="1" applyAlignment="1" applyProtection="1">
      <alignment horizontal="left" wrapText="1"/>
      <protection locked="0"/>
    </xf>
    <xf numFmtId="41" fontId="6" fillId="3" borderId="2" xfId="2" applyNumberFormat="1" applyFont="1" applyFill="1" applyBorder="1" applyAlignment="1" applyProtection="1">
      <alignment horizontal="right"/>
      <protection locked="0"/>
    </xf>
    <xf numFmtId="44" fontId="6" fillId="3" borderId="2" xfId="2" applyNumberFormat="1" applyFont="1" applyFill="1" applyBorder="1" applyAlignment="1" applyProtection="1">
      <alignment horizontal="right"/>
      <protection locked="0"/>
    </xf>
    <xf numFmtId="164" fontId="6" fillId="3" borderId="2" xfId="2" applyNumberFormat="1" applyFont="1" applyFill="1" applyBorder="1" applyAlignment="1" applyProtection="1">
      <alignment horizontal="right"/>
      <protection locked="0"/>
    </xf>
    <xf numFmtId="164" fontId="1" fillId="2" borderId="0" xfId="2" applyNumberFormat="1" applyFont="1" applyFill="1" applyAlignment="1" applyProtection="1">
      <alignment horizontal="right"/>
      <protection locked="0"/>
    </xf>
    <xf numFmtId="164" fontId="1" fillId="2" borderId="0" xfId="2" applyNumberFormat="1" applyFont="1" applyFill="1" applyBorder="1" applyAlignment="1" applyProtection="1">
      <alignment horizontal="right"/>
      <protection locked="0"/>
    </xf>
    <xf numFmtId="164" fontId="6" fillId="3" borderId="2" xfId="0" applyNumberFormat="1" applyFont="1" applyFill="1" applyBorder="1" applyProtection="1">
      <protection locked="0"/>
    </xf>
    <xf numFmtId="164" fontId="1" fillId="2" borderId="0" xfId="0" applyNumberFormat="1" applyFont="1" applyFill="1" applyProtection="1">
      <protection locked="0"/>
    </xf>
    <xf numFmtId="164" fontId="6" fillId="3" borderId="2" xfId="0" quotePrefix="1" applyNumberFormat="1" applyFont="1" applyFill="1" applyBorder="1" applyProtection="1">
      <protection locked="0"/>
    </xf>
    <xf numFmtId="0" fontId="7" fillId="2" borderId="0" xfId="0" applyFont="1" applyFill="1" applyBorder="1" applyAlignment="1" applyProtection="1">
      <alignment horizontal="left"/>
      <protection locked="0"/>
    </xf>
    <xf numFmtId="41" fontId="6" fillId="3" borderId="2" xfId="0" applyNumberFormat="1" applyFont="1" applyFill="1" applyBorder="1" applyProtection="1">
      <protection locked="0"/>
    </xf>
    <xf numFmtId="42" fontId="6" fillId="3" borderId="2" xfId="0" applyNumberFormat="1" applyFont="1" applyFill="1" applyBorder="1" applyProtection="1">
      <protection locked="0"/>
    </xf>
    <xf numFmtId="164" fontId="6" fillId="3" borderId="2" xfId="5" applyNumberFormat="1" applyFont="1" applyFill="1" applyBorder="1" applyProtection="1">
      <protection locked="0"/>
    </xf>
    <xf numFmtId="44" fontId="6" fillId="3" borderId="2" xfId="0" applyNumberFormat="1" applyFont="1" applyFill="1" applyBorder="1" applyProtection="1">
      <protection locked="0"/>
    </xf>
    <xf numFmtId="41" fontId="3" fillId="2" borderId="0" xfId="0" applyNumberFormat="1" applyFont="1" applyFill="1" applyProtection="1">
      <protection locked="0"/>
    </xf>
    <xf numFmtId="41" fontId="1" fillId="2" borderId="0" xfId="0" applyNumberFormat="1" applyFont="1" applyFill="1" applyProtection="1">
      <protection locked="0"/>
    </xf>
    <xf numFmtId="0" fontId="1" fillId="2" borderId="0" xfId="0" applyFont="1" applyFill="1" applyProtection="1">
      <protection locked="0"/>
    </xf>
    <xf numFmtId="0" fontId="3" fillId="2" borderId="0" xfId="0" applyFont="1" applyFill="1" applyAlignment="1">
      <alignment horizontal="left" vertical="top" wrapText="1"/>
    </xf>
    <xf numFmtId="0" fontId="3" fillId="2" borderId="0" xfId="0" applyFont="1" applyFill="1" applyAlignment="1">
      <alignment horizontal="left" wrapText="1"/>
    </xf>
    <xf numFmtId="0" fontId="6" fillId="2" borderId="0" xfId="0" applyFont="1" applyFill="1" applyAlignment="1">
      <alignment horizontal="left" wrapText="1"/>
    </xf>
    <xf numFmtId="0" fontId="1" fillId="2" borderId="0" xfId="0" applyFont="1" applyFill="1" applyAlignment="1">
      <alignment horizontal="left" wrapText="1"/>
    </xf>
    <xf numFmtId="0" fontId="15" fillId="2" borderId="0" xfId="0" applyFont="1" applyFill="1" applyAlignment="1">
      <alignment horizontal="center"/>
    </xf>
    <xf numFmtId="0" fontId="16" fillId="2" borderId="0" xfId="2" applyFont="1" applyFill="1" applyAlignment="1">
      <alignment horizontal="center"/>
    </xf>
    <xf numFmtId="0" fontId="1" fillId="2" borderId="0" xfId="2" applyFont="1" applyFill="1" applyAlignment="1">
      <alignment horizontal="center"/>
    </xf>
    <xf numFmtId="0" fontId="1" fillId="2" borderId="0" xfId="0" quotePrefix="1" applyFont="1" applyFill="1" applyAlignment="1">
      <alignment horizontal="left" wrapText="1"/>
    </xf>
  </cellXfs>
  <cellStyles count="6">
    <cellStyle name="Comma [0] 2" xfId="3"/>
    <cellStyle name="Currency" xfId="5" builtinId="4"/>
    <cellStyle name="Currency 2" xfId="1"/>
    <cellStyle name="Normal" xfId="0" builtinId="0"/>
    <cellStyle name="Normal_Process Costing template" xfId="2"/>
    <cellStyle name="Percent 2" xfId="4"/>
  </cellStyles>
  <dxfs count="0"/>
  <tableStyles count="0" defaultTableStyle="TableStyleMedium9" defaultPivotStyle="PivotStyleLight16"/>
  <colors>
    <mruColors>
      <color rgb="FF0000FF"/>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206</xdr:row>
          <xdr:rowOff>0</xdr:rowOff>
        </xdr:from>
        <xdr:to>
          <xdr:col>13</xdr:col>
          <xdr:colOff>438150</xdr:colOff>
          <xdr:row>206</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13</xdr:col>
          <xdr:colOff>438150</xdr:colOff>
          <xdr:row>206</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13</xdr:col>
          <xdr:colOff>438150</xdr:colOff>
          <xdr:row>206</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220</xdr:row>
          <xdr:rowOff>0</xdr:rowOff>
        </xdr:from>
        <xdr:to>
          <xdr:col>7</xdr:col>
          <xdr:colOff>381000</xdr:colOff>
          <xdr:row>226</xdr:row>
          <xdr:rowOff>114300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220</xdr:row>
          <xdr:rowOff>0</xdr:rowOff>
        </xdr:from>
        <xdr:to>
          <xdr:col>7</xdr:col>
          <xdr:colOff>381000</xdr:colOff>
          <xdr:row>226</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220</xdr:row>
          <xdr:rowOff>0</xdr:rowOff>
        </xdr:from>
        <xdr:to>
          <xdr:col>7</xdr:col>
          <xdr:colOff>381000</xdr:colOff>
          <xdr:row>226</xdr:row>
          <xdr:rowOff>114300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6.bin"/><Relationship Id="rId5" Type="http://schemas.openxmlformats.org/officeDocument/2006/relationships/image" Target="../media/image1.wmf"/><Relationship Id="rId10" Type="http://schemas.openxmlformats.org/officeDocument/2006/relationships/oleObject" Target="../embeddings/oleObject5.bin"/><Relationship Id="rId4" Type="http://schemas.openxmlformats.org/officeDocument/2006/relationships/oleObject" Target="../embeddings/oleObject1.bin"/><Relationship Id="rId9"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49"/>
  <sheetViews>
    <sheetView tabSelected="1" topLeftCell="A233" zoomScaleNormal="100" workbookViewId="0">
      <selection activeCell="C79" sqref="C79"/>
    </sheetView>
  </sheetViews>
  <sheetFormatPr defaultRowHeight="12.75"/>
  <cols>
    <col min="1" max="1" width="4.7109375" style="30" customWidth="1"/>
    <col min="2" max="2" width="38.7109375" style="2" customWidth="1"/>
    <col min="3" max="5" width="12.42578125" style="2" customWidth="1"/>
    <col min="6" max="6" width="10.7109375" style="2" customWidth="1"/>
    <col min="7" max="7" width="12.5703125" style="2" bestFit="1" customWidth="1"/>
    <col min="8" max="8" width="12.42578125" style="2" customWidth="1"/>
    <col min="9" max="9" width="12.5703125" style="2" bestFit="1" customWidth="1"/>
    <col min="10" max="16384" width="9.140625" style="2"/>
  </cols>
  <sheetData>
    <row r="1" spans="1:10">
      <c r="B1" s="16" t="s">
        <v>49</v>
      </c>
      <c r="E1" s="31" t="s">
        <v>50</v>
      </c>
      <c r="F1" s="32"/>
      <c r="G1" s="32"/>
      <c r="H1" s="33"/>
      <c r="I1" s="34"/>
      <c r="J1" s="35"/>
    </row>
    <row r="2" spans="1:10">
      <c r="E2" s="36" t="s">
        <v>51</v>
      </c>
      <c r="F2" s="37"/>
      <c r="G2" s="37"/>
      <c r="H2" s="38"/>
      <c r="I2" s="39"/>
      <c r="J2" s="35"/>
    </row>
    <row r="4" spans="1:10" ht="15" customHeight="1">
      <c r="B4" s="86" t="s">
        <v>5</v>
      </c>
      <c r="C4" s="86"/>
      <c r="D4" s="86"/>
      <c r="E4" s="86"/>
      <c r="F4" s="86"/>
      <c r="G4" s="86"/>
      <c r="H4" s="86"/>
      <c r="I4" s="86"/>
      <c r="J4" s="86"/>
    </row>
    <row r="5" spans="1:10">
      <c r="B5" s="86"/>
      <c r="C5" s="86"/>
      <c r="D5" s="86"/>
      <c r="E5" s="86"/>
      <c r="F5" s="86"/>
      <c r="G5" s="86"/>
      <c r="H5" s="86"/>
      <c r="I5" s="86"/>
      <c r="J5" s="86"/>
    </row>
    <row r="6" spans="1:10">
      <c r="B6" s="15"/>
      <c r="C6" s="15"/>
      <c r="D6" s="15"/>
      <c r="E6" s="15"/>
      <c r="F6" s="15"/>
      <c r="G6" s="15"/>
      <c r="H6" s="15"/>
      <c r="I6" s="15"/>
      <c r="J6" s="15"/>
    </row>
    <row r="7" spans="1:10">
      <c r="B7" s="1" t="s">
        <v>10</v>
      </c>
      <c r="C7" s="15"/>
      <c r="D7" s="15"/>
      <c r="E7" s="15"/>
      <c r="F7" s="15"/>
      <c r="G7" s="15"/>
      <c r="H7" s="15"/>
      <c r="I7" s="15"/>
      <c r="J7" s="15"/>
    </row>
    <row r="8" spans="1:10">
      <c r="B8" s="15"/>
      <c r="C8" s="15"/>
      <c r="D8" s="15"/>
      <c r="E8" s="15"/>
      <c r="F8" s="15"/>
      <c r="G8" s="15"/>
      <c r="H8" s="15"/>
      <c r="I8" s="15"/>
      <c r="J8" s="15"/>
    </row>
    <row r="9" spans="1:10">
      <c r="A9" s="7" t="s">
        <v>41</v>
      </c>
      <c r="C9" s="15"/>
      <c r="D9" s="15"/>
      <c r="E9" s="15"/>
      <c r="F9" s="15"/>
      <c r="G9" s="15"/>
      <c r="H9" s="15"/>
      <c r="I9" s="15"/>
      <c r="J9" s="15"/>
    </row>
    <row r="10" spans="1:10">
      <c r="A10" s="8" t="s">
        <v>40</v>
      </c>
      <c r="C10" s="15"/>
      <c r="D10" s="15"/>
      <c r="E10" s="15"/>
      <c r="F10" s="15"/>
      <c r="G10" s="15"/>
      <c r="H10" s="15"/>
      <c r="I10" s="15"/>
      <c r="J10" s="15"/>
    </row>
    <row r="11" spans="1:10">
      <c r="B11" s="7"/>
      <c r="C11" s="15"/>
      <c r="D11" s="15"/>
      <c r="E11" s="15"/>
      <c r="F11" s="15"/>
      <c r="G11" s="15"/>
      <c r="H11" s="15"/>
      <c r="I11" s="15"/>
      <c r="J11" s="15"/>
    </row>
    <row r="12" spans="1:10">
      <c r="A12" s="3" t="s">
        <v>0</v>
      </c>
      <c r="B12" s="85" t="s">
        <v>42</v>
      </c>
      <c r="C12" s="85"/>
      <c r="D12" s="85"/>
      <c r="E12" s="85"/>
      <c r="F12" s="15"/>
      <c r="G12" s="15"/>
      <c r="H12" s="15"/>
      <c r="I12" s="15"/>
      <c r="J12" s="15"/>
    </row>
    <row r="13" spans="1:10">
      <c r="B13" s="85"/>
      <c r="C13" s="85"/>
      <c r="D13" s="85"/>
      <c r="E13" s="85"/>
      <c r="F13" s="15"/>
      <c r="G13" s="15"/>
      <c r="H13" s="15"/>
      <c r="I13" s="15"/>
      <c r="J13" s="15"/>
    </row>
    <row r="14" spans="1:10">
      <c r="B14" s="2" t="s">
        <v>43</v>
      </c>
      <c r="D14" s="67" t="s">
        <v>137</v>
      </c>
      <c r="E14" s="15"/>
      <c r="F14" s="15"/>
      <c r="G14" s="15"/>
      <c r="H14" s="15"/>
      <c r="I14" s="15"/>
      <c r="J14" s="15"/>
    </row>
    <row r="15" spans="1:10">
      <c r="B15" s="2" t="s">
        <v>44</v>
      </c>
      <c r="D15" s="67">
        <v>320</v>
      </c>
      <c r="E15" s="15"/>
      <c r="F15" s="15"/>
      <c r="G15" s="15"/>
      <c r="H15" s="15"/>
      <c r="I15" s="15"/>
      <c r="J15" s="15"/>
    </row>
    <row r="16" spans="1:10">
      <c r="B16" s="2" t="s">
        <v>45</v>
      </c>
      <c r="D16" s="68">
        <v>40</v>
      </c>
      <c r="E16" s="15"/>
      <c r="F16" s="15"/>
      <c r="G16" s="15"/>
      <c r="H16" s="15"/>
      <c r="I16" s="15"/>
      <c r="J16" s="15"/>
    </row>
    <row r="17" spans="1:10">
      <c r="B17" s="2" t="s">
        <v>28</v>
      </c>
      <c r="D17" s="67">
        <v>240</v>
      </c>
      <c r="E17" s="65" t="str">
        <f>IF(D17&lt;239,"Incorrect",IF(D17&gt;241,"Incorrect","Correct"))</f>
        <v>Correct</v>
      </c>
      <c r="F17" s="15"/>
      <c r="G17" s="15"/>
      <c r="H17" s="15"/>
      <c r="I17" s="15"/>
      <c r="J17" s="15"/>
    </row>
    <row r="18" spans="1:10">
      <c r="B18" s="2" t="s">
        <v>46</v>
      </c>
      <c r="D18" s="67">
        <v>700</v>
      </c>
      <c r="E18" s="65" t="str">
        <f>IF(D18&lt;699,"Incorrect",IF(D18&gt;701,"Incorrect","Correct"))</f>
        <v>Correct</v>
      </c>
      <c r="F18" s="15"/>
      <c r="G18" s="15"/>
      <c r="H18" s="15"/>
      <c r="I18" s="15"/>
      <c r="J18" s="15"/>
    </row>
    <row r="19" spans="1:10">
      <c r="B19" s="7"/>
      <c r="C19" s="15"/>
      <c r="D19" s="15"/>
      <c r="E19" s="15"/>
      <c r="F19" s="15"/>
      <c r="G19" s="15"/>
      <c r="H19" s="15"/>
      <c r="I19" s="15"/>
      <c r="J19" s="15"/>
    </row>
    <row r="20" spans="1:10">
      <c r="A20" s="3" t="s">
        <v>1</v>
      </c>
      <c r="B20" s="85" t="s">
        <v>47</v>
      </c>
      <c r="C20" s="85"/>
      <c r="D20" s="85"/>
      <c r="E20" s="85"/>
      <c r="F20" s="15"/>
      <c r="G20" s="15"/>
      <c r="H20" s="15"/>
      <c r="I20" s="15"/>
      <c r="J20" s="15"/>
    </row>
    <row r="21" spans="1:10">
      <c r="B21" s="85"/>
      <c r="C21" s="85"/>
      <c r="D21" s="85"/>
      <c r="E21" s="85"/>
      <c r="F21" s="15"/>
      <c r="G21" s="15"/>
      <c r="H21" s="15"/>
      <c r="I21" s="15"/>
      <c r="J21" s="15"/>
    </row>
    <row r="22" spans="1:10">
      <c r="B22" s="2" t="s">
        <v>43</v>
      </c>
      <c r="D22" s="67">
        <v>100</v>
      </c>
      <c r="E22" s="15"/>
      <c r="F22" s="15"/>
      <c r="G22" s="15"/>
      <c r="H22" s="15"/>
      <c r="I22" s="15"/>
      <c r="J22" s="15"/>
    </row>
    <row r="23" spans="1:10">
      <c r="B23" s="2" t="s">
        <v>44</v>
      </c>
      <c r="D23" s="67">
        <v>320</v>
      </c>
      <c r="E23" s="15"/>
      <c r="F23" s="15"/>
      <c r="G23" s="15"/>
      <c r="H23" s="15"/>
      <c r="I23" s="15"/>
      <c r="J23" s="15"/>
    </row>
    <row r="24" spans="1:10">
      <c r="B24" s="2" t="s">
        <v>45</v>
      </c>
      <c r="D24" s="68">
        <v>40</v>
      </c>
      <c r="E24" s="65" t="str">
        <f>IF(D24&lt;39,"Incorrect",IF(D24&gt;41,"Incorrect","Correct"))</f>
        <v>Correct</v>
      </c>
      <c r="F24" s="15"/>
      <c r="G24" s="15"/>
      <c r="H24" s="15"/>
      <c r="I24" s="15"/>
      <c r="J24" s="15"/>
    </row>
    <row r="25" spans="1:10">
      <c r="B25" s="2" t="s">
        <v>48</v>
      </c>
      <c r="D25" s="67">
        <v>460</v>
      </c>
      <c r="E25" s="65" t="str">
        <f>IF(D25&lt;459,"Incorrect",IF(D25&gt;461,"Incorrect","Correct"))</f>
        <v>Correct</v>
      </c>
      <c r="F25" s="15"/>
      <c r="G25" s="15"/>
      <c r="H25" s="15"/>
      <c r="I25" s="15"/>
      <c r="J25" s="15"/>
    </row>
    <row r="26" spans="1:10">
      <c r="B26" s="7"/>
      <c r="C26" s="15"/>
      <c r="D26" s="15"/>
      <c r="E26" s="15"/>
      <c r="F26" s="15"/>
      <c r="G26" s="15"/>
      <c r="H26" s="15"/>
      <c r="I26" s="15"/>
      <c r="J26" s="15"/>
    </row>
    <row r="27" spans="1:10">
      <c r="B27" s="86" t="s">
        <v>52</v>
      </c>
      <c r="C27" s="86"/>
      <c r="D27" s="86"/>
      <c r="E27" s="86"/>
      <c r="F27" s="15"/>
      <c r="G27" s="15"/>
      <c r="H27" s="15"/>
      <c r="I27" s="15"/>
      <c r="J27" s="15"/>
    </row>
    <row r="28" spans="1:10">
      <c r="B28" s="86"/>
      <c r="C28" s="86"/>
      <c r="D28" s="86"/>
      <c r="E28" s="86"/>
      <c r="F28" s="15"/>
      <c r="G28" s="15"/>
      <c r="H28" s="15"/>
      <c r="I28" s="15"/>
      <c r="J28" s="15"/>
    </row>
    <row r="29" spans="1:10">
      <c r="B29" s="86"/>
      <c r="C29" s="86"/>
      <c r="D29" s="86"/>
      <c r="E29" s="86"/>
      <c r="F29" s="15"/>
      <c r="G29" s="15"/>
      <c r="H29" s="15"/>
      <c r="I29" s="15"/>
      <c r="J29" s="15"/>
    </row>
    <row r="30" spans="1:10">
      <c r="B30" s="15"/>
      <c r="C30" s="15"/>
      <c r="D30" s="15"/>
      <c r="E30" s="15"/>
      <c r="F30" s="15"/>
      <c r="G30" s="15"/>
      <c r="H30" s="15"/>
      <c r="I30" s="15"/>
      <c r="J30" s="15"/>
    </row>
    <row r="31" spans="1:10">
      <c r="A31" s="7" t="s">
        <v>11</v>
      </c>
    </row>
    <row r="33" spans="2:6">
      <c r="B33" s="7" t="s">
        <v>2</v>
      </c>
      <c r="C33" s="12"/>
      <c r="D33" s="5"/>
      <c r="E33" s="4"/>
      <c r="F33" s="4"/>
    </row>
    <row r="34" spans="2:6">
      <c r="B34" s="5" t="s">
        <v>6</v>
      </c>
      <c r="C34" s="9">
        <v>50</v>
      </c>
      <c r="D34" s="5"/>
      <c r="E34" s="4"/>
      <c r="F34" s="4"/>
    </row>
    <row r="35" spans="2:6">
      <c r="B35" s="5" t="s">
        <v>12</v>
      </c>
      <c r="C35" s="6"/>
      <c r="D35" s="5"/>
      <c r="E35" s="4"/>
      <c r="F35" s="4"/>
    </row>
    <row r="36" spans="2:6">
      <c r="B36" s="22" t="s">
        <v>13</v>
      </c>
      <c r="C36" s="6"/>
      <c r="D36" s="5"/>
      <c r="E36" s="4"/>
      <c r="F36" s="4"/>
    </row>
    <row r="37" spans="2:6">
      <c r="B37" s="23" t="s">
        <v>14</v>
      </c>
      <c r="C37" s="9">
        <v>11</v>
      </c>
      <c r="D37" s="5"/>
      <c r="E37" s="4"/>
      <c r="F37" s="4"/>
    </row>
    <row r="38" spans="2:6">
      <c r="B38" s="23" t="s">
        <v>15</v>
      </c>
      <c r="C38" s="9">
        <v>6</v>
      </c>
      <c r="D38" s="5"/>
      <c r="E38" s="4"/>
      <c r="F38" s="4"/>
    </row>
    <row r="39" spans="2:6">
      <c r="B39" s="23" t="s">
        <v>16</v>
      </c>
      <c r="C39" s="9">
        <v>3</v>
      </c>
      <c r="D39" s="5"/>
      <c r="E39" s="4"/>
      <c r="F39" s="4"/>
    </row>
    <row r="40" spans="2:6">
      <c r="B40" s="22" t="s">
        <v>17</v>
      </c>
      <c r="C40" s="6">
        <v>120000</v>
      </c>
      <c r="D40" s="5"/>
      <c r="E40" s="4"/>
      <c r="F40" s="4"/>
    </row>
    <row r="41" spans="2:6">
      <c r="B41" s="24" t="s">
        <v>18</v>
      </c>
      <c r="C41" s="6"/>
      <c r="D41" s="5"/>
      <c r="E41" s="4"/>
      <c r="F41" s="4"/>
    </row>
    <row r="42" spans="2:6">
      <c r="B42" s="22" t="s">
        <v>19</v>
      </c>
      <c r="C42" s="9">
        <v>4</v>
      </c>
      <c r="D42" s="5"/>
      <c r="E42" s="4"/>
      <c r="F42" s="4"/>
    </row>
    <row r="43" spans="2:6">
      <c r="B43" s="22" t="s">
        <v>20</v>
      </c>
      <c r="C43" s="6">
        <v>70000</v>
      </c>
      <c r="D43" s="5"/>
      <c r="E43" s="4"/>
      <c r="F43" s="4"/>
    </row>
    <row r="44" spans="2:6">
      <c r="B44" s="22"/>
      <c r="C44" s="25"/>
      <c r="D44" s="5"/>
      <c r="E44" s="4"/>
      <c r="F44" s="4"/>
    </row>
    <row r="45" spans="2:6">
      <c r="B45" s="22"/>
      <c r="C45" s="26" t="s">
        <v>21</v>
      </c>
      <c r="D45" s="27" t="s">
        <v>22</v>
      </c>
      <c r="E45" s="4"/>
      <c r="F45" s="4"/>
    </row>
    <row r="46" spans="2:6">
      <c r="B46" s="24" t="s">
        <v>23</v>
      </c>
      <c r="C46" s="28">
        <v>0</v>
      </c>
      <c r="D46" s="5"/>
      <c r="E46" s="4"/>
      <c r="F46" s="4"/>
    </row>
    <row r="47" spans="2:6">
      <c r="B47" s="24" t="s">
        <v>24</v>
      </c>
      <c r="C47" s="28">
        <v>10000</v>
      </c>
      <c r="D47" s="28">
        <v>6000</v>
      </c>
      <c r="E47" s="4"/>
      <c r="F47" s="4"/>
    </row>
    <row r="48" spans="2:6">
      <c r="B48" s="24" t="s">
        <v>25</v>
      </c>
      <c r="C48" s="28">
        <v>8000</v>
      </c>
      <c r="D48" s="28">
        <v>8000</v>
      </c>
      <c r="E48" s="4"/>
      <c r="F48" s="4"/>
    </row>
    <row r="49" spans="1:6">
      <c r="B49" s="4"/>
      <c r="C49" s="10"/>
      <c r="D49" s="4"/>
      <c r="E49" s="4"/>
      <c r="F49" s="4"/>
    </row>
    <row r="50" spans="1:6">
      <c r="B50" s="1" t="s">
        <v>10</v>
      </c>
      <c r="C50" s="10"/>
      <c r="D50" s="4"/>
      <c r="E50" s="4"/>
      <c r="F50" s="4"/>
    </row>
    <row r="51" spans="1:6">
      <c r="B51" s="29" t="s">
        <v>39</v>
      </c>
      <c r="C51" s="10"/>
      <c r="D51" s="4"/>
      <c r="E51" s="4"/>
      <c r="F51" s="4"/>
    </row>
    <row r="52" spans="1:6">
      <c r="B52" s="87" t="s">
        <v>129</v>
      </c>
      <c r="C52" s="87"/>
      <c r="D52" s="87"/>
      <c r="E52" s="4"/>
      <c r="F52" s="4"/>
    </row>
    <row r="53" spans="1:6">
      <c r="B53" s="87"/>
      <c r="C53" s="87"/>
      <c r="D53" s="87"/>
      <c r="E53" s="4"/>
      <c r="F53" s="4"/>
    </row>
    <row r="54" spans="1:6">
      <c r="B54" s="19"/>
      <c r="C54" s="10"/>
      <c r="D54" s="4"/>
      <c r="E54" s="4"/>
      <c r="F54" s="4"/>
    </row>
    <row r="55" spans="1:6">
      <c r="B55" s="13" t="s">
        <v>26</v>
      </c>
      <c r="C55" s="10"/>
      <c r="D55" s="4"/>
      <c r="E55" s="4"/>
      <c r="F55" s="4"/>
    </row>
    <row r="56" spans="1:6">
      <c r="B56" s="20"/>
      <c r="C56" s="40" t="s">
        <v>21</v>
      </c>
      <c r="D56" s="41" t="s">
        <v>22</v>
      </c>
      <c r="E56" s="42" t="s">
        <v>21</v>
      </c>
      <c r="F56" s="42" t="s">
        <v>22</v>
      </c>
    </row>
    <row r="57" spans="1:6">
      <c r="B57" s="18" t="s">
        <v>23</v>
      </c>
      <c r="C57" s="44">
        <v>0</v>
      </c>
      <c r="D57" s="69"/>
      <c r="E57" s="4"/>
      <c r="F57" s="65" t="str">
        <f>IF(D57&lt;1999,"Incorrect",IF(D57&gt;2001,"Incorrect","Correct"))</f>
        <v>Incorrect</v>
      </c>
    </row>
    <row r="58" spans="1:6">
      <c r="B58" s="18" t="s">
        <v>24</v>
      </c>
      <c r="C58" s="44">
        <v>10000</v>
      </c>
      <c r="D58" s="44">
        <v>6000</v>
      </c>
      <c r="E58" s="4"/>
      <c r="F58" s="4"/>
    </row>
    <row r="59" spans="1:6">
      <c r="B59" s="18" t="s">
        <v>25</v>
      </c>
      <c r="C59" s="44">
        <v>8000</v>
      </c>
      <c r="D59" s="44">
        <v>8000</v>
      </c>
      <c r="E59" s="4"/>
      <c r="F59" s="4"/>
    </row>
    <row r="60" spans="1:6">
      <c r="B60" s="18" t="s">
        <v>27</v>
      </c>
      <c r="C60" s="69"/>
      <c r="D60" s="69"/>
      <c r="E60" s="65" t="str">
        <f>IF(C60&lt;1999,"Incorrect",IF(C60&gt;2001,"Incorrect","Correct"))</f>
        <v>Incorrect</v>
      </c>
      <c r="F60" s="4"/>
    </row>
    <row r="61" spans="1:6">
      <c r="B61" s="11"/>
      <c r="C61" s="10"/>
      <c r="D61" s="4"/>
      <c r="E61" s="4"/>
      <c r="F61" s="4"/>
    </row>
    <row r="62" spans="1:6">
      <c r="A62" s="3"/>
      <c r="B62" s="13" t="s">
        <v>53</v>
      </c>
      <c r="C62" s="10"/>
      <c r="D62" s="4"/>
      <c r="E62" s="4"/>
      <c r="F62" s="4"/>
    </row>
    <row r="63" spans="1:6">
      <c r="B63" s="20"/>
      <c r="C63" s="40" t="s">
        <v>21</v>
      </c>
      <c r="D63" s="41" t="s">
        <v>22</v>
      </c>
      <c r="E63" s="42" t="s">
        <v>21</v>
      </c>
      <c r="F63" s="42" t="s">
        <v>22</v>
      </c>
    </row>
    <row r="64" spans="1:6">
      <c r="B64" s="4" t="s">
        <v>14</v>
      </c>
      <c r="C64" s="9">
        <v>11</v>
      </c>
      <c r="D64" s="9">
        <f>C37</f>
        <v>11</v>
      </c>
      <c r="E64" s="4"/>
      <c r="F64" s="4"/>
    </row>
    <row r="65" spans="1:6">
      <c r="B65" s="4" t="s">
        <v>15</v>
      </c>
      <c r="C65" s="14">
        <v>6</v>
      </c>
      <c r="D65" s="14">
        <f>C38</f>
        <v>6</v>
      </c>
      <c r="E65" s="4"/>
      <c r="F65" s="4"/>
    </row>
    <row r="66" spans="1:6">
      <c r="B66" s="4" t="s">
        <v>16</v>
      </c>
      <c r="C66" s="70"/>
      <c r="D66" s="70"/>
      <c r="E66" s="4"/>
      <c r="F66" s="4"/>
    </row>
    <row r="67" spans="1:6">
      <c r="B67" s="4" t="s">
        <v>33</v>
      </c>
      <c r="C67" s="70"/>
      <c r="D67" s="70"/>
      <c r="E67" s="65" t="str">
        <f>IF(C67&lt;19.99,"Incorrect",IF(C67&gt;20.01,"Incorrect","Correct"))</f>
        <v>Incorrect</v>
      </c>
      <c r="F67" s="65" t="str">
        <f>IF(D67&lt;19.99,"Incorrect",IF(D67&gt;20.01,"Incorrect","Correct"))</f>
        <v>Incorrect</v>
      </c>
    </row>
    <row r="68" spans="1:6">
      <c r="B68" s="11"/>
      <c r="C68" s="10"/>
      <c r="D68" s="4"/>
      <c r="E68" s="4"/>
      <c r="F68" s="4"/>
    </row>
    <row r="69" spans="1:6">
      <c r="A69" s="3"/>
      <c r="B69" s="13" t="s">
        <v>54</v>
      </c>
      <c r="C69" s="10"/>
      <c r="D69" s="4"/>
      <c r="E69" s="4"/>
      <c r="F69" s="4"/>
    </row>
    <row r="70" spans="1:6">
      <c r="B70" s="20"/>
      <c r="C70" s="40" t="s">
        <v>21</v>
      </c>
      <c r="D70" s="41" t="s">
        <v>22</v>
      </c>
      <c r="E70" s="42" t="s">
        <v>21</v>
      </c>
      <c r="F70" s="42" t="s">
        <v>22</v>
      </c>
    </row>
    <row r="71" spans="1:6">
      <c r="B71" s="4" t="s">
        <v>14</v>
      </c>
      <c r="C71" s="9">
        <f>C37</f>
        <v>11</v>
      </c>
      <c r="D71" s="9">
        <f>C37</f>
        <v>11</v>
      </c>
      <c r="E71" s="4"/>
      <c r="F71" s="4"/>
    </row>
    <row r="72" spans="1:6">
      <c r="B72" s="4" t="s">
        <v>15</v>
      </c>
      <c r="C72" s="14">
        <f>C38</f>
        <v>6</v>
      </c>
      <c r="D72" s="14">
        <f>C38</f>
        <v>6</v>
      </c>
      <c r="E72" s="4"/>
      <c r="F72" s="4"/>
    </row>
    <row r="73" spans="1:6">
      <c r="B73" s="4" t="s">
        <v>16</v>
      </c>
      <c r="C73" s="14">
        <f>C39</f>
        <v>3</v>
      </c>
      <c r="D73" s="14">
        <f>C39</f>
        <v>3</v>
      </c>
      <c r="E73" s="4"/>
      <c r="F73" s="4"/>
    </row>
    <row r="74" spans="1:6">
      <c r="B74" s="4" t="s">
        <v>28</v>
      </c>
      <c r="C74" s="70"/>
      <c r="D74" s="70"/>
      <c r="E74" s="65" t="str">
        <f>IF(C74&lt;11.99,"Incorrect",IF(C74&gt;12.01,"Incorrect","Correct"))</f>
        <v>Incorrect</v>
      </c>
      <c r="F74" s="65" t="str">
        <f>IF(D74&lt;19.99,"Incorrect",IF(D74&gt;20.01,"Incorrect","Correct"))</f>
        <v>Incorrect</v>
      </c>
    </row>
    <row r="75" spans="1:6">
      <c r="B75" s="4" t="s">
        <v>29</v>
      </c>
      <c r="C75" s="70"/>
      <c r="D75" s="70"/>
      <c r="E75" s="65" t="str">
        <f>IF(C75&lt;31.99,"Incorrect",IF(C75&gt;32.01,"Incorrect","Correct"))</f>
        <v>Incorrect</v>
      </c>
      <c r="F75" s="65" t="str">
        <f>IF(D75&lt;39.99,"Incorrect",IF(D75&gt;40.01,"Incorrect","Correct"))</f>
        <v>Incorrect</v>
      </c>
    </row>
    <row r="76" spans="1:6">
      <c r="B76" s="4"/>
      <c r="C76" s="43"/>
      <c r="D76" s="43"/>
      <c r="E76" s="4"/>
      <c r="F76" s="4"/>
    </row>
    <row r="77" spans="1:6">
      <c r="A77" s="3"/>
      <c r="B77" s="13" t="s">
        <v>55</v>
      </c>
      <c r="C77" s="10"/>
      <c r="D77" s="4"/>
      <c r="E77" s="4"/>
      <c r="F77" s="4"/>
    </row>
    <row r="78" spans="1:6">
      <c r="B78" s="4"/>
      <c r="C78" s="40" t="s">
        <v>21</v>
      </c>
      <c r="D78" s="41" t="s">
        <v>22</v>
      </c>
      <c r="E78" s="42" t="s">
        <v>21</v>
      </c>
      <c r="F78" s="42" t="s">
        <v>22</v>
      </c>
    </row>
    <row r="79" spans="1:6">
      <c r="B79" s="4" t="s">
        <v>7</v>
      </c>
      <c r="C79" s="71"/>
      <c r="D79" s="71"/>
      <c r="E79" s="65" t="str">
        <f>IF(C79&lt;399999,"Incorrect",IF(C79&gt;400001,"Incorrect","Correct"))</f>
        <v>Incorrect</v>
      </c>
      <c r="F79" s="65" t="str">
        <f>IF(D79&lt;399999,"Incorrect",IF(D79&gt;400001,"Incorrect","Correct"))</f>
        <v>Incorrect</v>
      </c>
    </row>
    <row r="80" spans="1:6">
      <c r="B80" s="4" t="s">
        <v>30</v>
      </c>
      <c r="C80" s="71"/>
      <c r="D80" s="71"/>
      <c r="E80" s="65" t="str">
        <f>IF(C80&lt;255999,"Incorrect",IF(C80&gt;256001,"Incorrect","Correct"))</f>
        <v>Incorrect</v>
      </c>
      <c r="F80" s="65" t="str">
        <f>IF(D80&lt;303999,"Incorrect",IF(D80&gt;304001,"Incorrect","Correct"))</f>
        <v>Incorrect</v>
      </c>
    </row>
    <row r="81" spans="2:8">
      <c r="B81" s="4" t="s">
        <v>31</v>
      </c>
      <c r="C81" s="71"/>
      <c r="D81" s="71"/>
      <c r="E81" s="65" t="str">
        <f>IF(C81&lt;143999,"Incorrect",IF(C81&gt;144001,"Incorrect","Correct"))</f>
        <v>Incorrect</v>
      </c>
      <c r="F81" s="65" t="str">
        <f>IF(D81&lt;95999,"Incorrect",IF(D81&gt;96001,"Incorrect","Correct"))</f>
        <v>Incorrect</v>
      </c>
    </row>
    <row r="82" spans="2:8">
      <c r="B82" s="4" t="s">
        <v>32</v>
      </c>
      <c r="C82" s="71"/>
      <c r="D82" s="71"/>
      <c r="E82" s="65" t="str">
        <f>IF(C82&lt;101999,"Incorrect",IF(C82&gt;102001,"Incorrect","Correct"))</f>
        <v>Incorrect</v>
      </c>
      <c r="F82" s="65" t="str">
        <f>IF(D82&lt;101999,"Incorrect",IF(D82&gt;102001,"Incorrect","Correct"))</f>
        <v>Incorrect</v>
      </c>
    </row>
    <row r="83" spans="2:8">
      <c r="B83" s="4" t="s">
        <v>9</v>
      </c>
      <c r="C83" s="71"/>
      <c r="D83" s="71"/>
      <c r="E83" s="65" t="str">
        <f>IF(C83&lt;41998,"Incorrect",IF(C83&gt;42002,"Incorrect","Correct"))</f>
        <v>Incorrect</v>
      </c>
      <c r="F83" s="65" t="str">
        <f>IF(D83&lt;-6002,"Incorrect",IF(D83&gt;-5998,"Incorrect","Correct"))</f>
        <v>Incorrect</v>
      </c>
    </row>
    <row r="84" spans="2:8">
      <c r="B84" s="4"/>
      <c r="C84" s="10"/>
      <c r="D84" s="4"/>
      <c r="E84" s="4"/>
      <c r="F84" s="4"/>
    </row>
    <row r="85" spans="2:8">
      <c r="B85" s="13" t="s">
        <v>56</v>
      </c>
      <c r="C85" s="10"/>
      <c r="D85" s="4"/>
      <c r="E85" s="4"/>
      <c r="F85" s="4"/>
    </row>
    <row r="86" spans="2:8">
      <c r="B86" s="4"/>
      <c r="C86" s="90" t="s">
        <v>21</v>
      </c>
      <c r="D86" s="91"/>
      <c r="E86" s="90" t="s">
        <v>22</v>
      </c>
      <c r="F86" s="91"/>
      <c r="G86" s="42" t="s">
        <v>21</v>
      </c>
      <c r="H86" s="42" t="s">
        <v>22</v>
      </c>
    </row>
    <row r="87" spans="2:8">
      <c r="B87" s="4" t="s">
        <v>7</v>
      </c>
      <c r="C87" s="21"/>
      <c r="D87" s="71"/>
      <c r="E87" s="21"/>
      <c r="F87" s="71"/>
    </row>
    <row r="88" spans="2:8">
      <c r="B88" s="4" t="s">
        <v>34</v>
      </c>
      <c r="C88" s="21"/>
      <c r="D88" s="21"/>
      <c r="E88" s="21"/>
      <c r="F88" s="21"/>
    </row>
    <row r="89" spans="2:8">
      <c r="B89" s="17" t="s">
        <v>35</v>
      </c>
      <c r="C89" s="71"/>
      <c r="D89" s="72"/>
      <c r="E89" s="71"/>
      <c r="F89" s="72"/>
    </row>
    <row r="90" spans="2:8">
      <c r="B90" s="17" t="s">
        <v>36</v>
      </c>
      <c r="C90" s="71"/>
      <c r="D90" s="71"/>
      <c r="E90" s="71"/>
      <c r="F90" s="71"/>
      <c r="G90" s="65" t="str">
        <f>IF(D90&lt;191999,"Incorrect",IF(D90&gt;192001,"Incorrect","Correct"))</f>
        <v>Incorrect</v>
      </c>
      <c r="H90" s="65" t="str">
        <f>IF(F90&lt;191999,"Incorrect",IF(F90&gt;192001,"Incorrect","Correct"))</f>
        <v>Incorrect</v>
      </c>
    </row>
    <row r="91" spans="2:8">
      <c r="B91" s="4" t="s">
        <v>8</v>
      </c>
      <c r="C91" s="72"/>
      <c r="D91" s="71"/>
      <c r="E91" s="73"/>
      <c r="F91" s="71"/>
      <c r="G91" s="65" t="str">
        <f>IF(D91&lt;207998,"Incorrect",IF(D91&gt;208002,"Incorrect","Correct"))</f>
        <v>Incorrect</v>
      </c>
      <c r="H91" s="65" t="str">
        <f>IF(D91&lt;207998,"Incorrect",IF(E91&gt;208002,"Incorrect","Correct"))</f>
        <v>Incorrect</v>
      </c>
    </row>
    <row r="92" spans="2:8">
      <c r="B92" s="4" t="s">
        <v>37</v>
      </c>
      <c r="C92" s="72"/>
      <c r="D92" s="73"/>
      <c r="E92" s="73"/>
      <c r="F92" s="73"/>
    </row>
    <row r="93" spans="2:8">
      <c r="B93" s="17" t="s">
        <v>28</v>
      </c>
      <c r="C93" s="71"/>
      <c r="D93" s="73"/>
      <c r="E93" s="71"/>
      <c r="F93" s="73"/>
    </row>
    <row r="94" spans="2:8">
      <c r="B94" s="17" t="s">
        <v>38</v>
      </c>
      <c r="C94" s="71"/>
      <c r="D94" s="71"/>
      <c r="E94" s="71"/>
      <c r="F94" s="71"/>
      <c r="G94" s="65" t="str">
        <f>IF(D94&lt;189998,"Incorrect",IF(D94&gt;190002,"Incorrect","Correct"))</f>
        <v>Incorrect</v>
      </c>
      <c r="H94" s="65" t="str">
        <f>IF(F94&lt;189998,"Incorrect",IF(F94&gt;190002,"Incorrect","Correct"))</f>
        <v>Incorrect</v>
      </c>
    </row>
    <row r="95" spans="2:8">
      <c r="B95" s="4" t="s">
        <v>9</v>
      </c>
      <c r="C95" s="72"/>
      <c r="D95" s="71"/>
      <c r="E95" s="72"/>
      <c r="F95" s="71"/>
      <c r="G95" s="65" t="str">
        <f>IF(D95&lt;17998,"Incorrect",IF(D95&gt;18002,"Incorrect","Correct"))</f>
        <v>Incorrect</v>
      </c>
      <c r="H95" s="65" t="str">
        <f>IF(F95&lt;17998,"Incorrect",IF(F95&gt;18002,"Incorrect","Correct"))</f>
        <v>Incorrect</v>
      </c>
    </row>
    <row r="97" spans="1:6">
      <c r="A97" s="7" t="s">
        <v>57</v>
      </c>
    </row>
    <row r="99" spans="1:6">
      <c r="A99" s="3" t="s">
        <v>0</v>
      </c>
      <c r="B99" s="2" t="s">
        <v>58</v>
      </c>
    </row>
    <row r="103" spans="1:6">
      <c r="A103" s="3" t="s">
        <v>1</v>
      </c>
      <c r="B103" s="45" t="s">
        <v>59</v>
      </c>
    </row>
    <row r="104" spans="1:6">
      <c r="B104" s="2" t="s">
        <v>60</v>
      </c>
      <c r="D104" s="47"/>
      <c r="E104" s="74"/>
    </row>
    <row r="105" spans="1:6">
      <c r="B105" s="2" t="s">
        <v>34</v>
      </c>
      <c r="D105" s="47"/>
      <c r="E105" s="47"/>
    </row>
    <row r="106" spans="1:6">
      <c r="B106" s="2" t="s">
        <v>35</v>
      </c>
      <c r="D106" s="74"/>
      <c r="E106" s="65" t="str">
        <f>IF(D106&lt;103499,"Incorrect",IF(D106&gt;103501,"Incorrect","Correct"))</f>
        <v>Incorrect</v>
      </c>
    </row>
    <row r="107" spans="1:6">
      <c r="B107" s="48"/>
      <c r="D107" s="75"/>
      <c r="E107" s="47"/>
    </row>
    <row r="108" spans="1:6">
      <c r="B108" s="2" t="s">
        <v>130</v>
      </c>
      <c r="D108" s="76"/>
      <c r="E108" s="74"/>
    </row>
    <row r="109" spans="1:6">
      <c r="B109" s="2" t="s">
        <v>61</v>
      </c>
      <c r="D109" s="75"/>
      <c r="E109" s="74"/>
      <c r="F109" s="65" t="str">
        <f>IF(E109&lt;83249,"Incorrect",IF(E109&gt;83251,"Incorrect","Correct"))</f>
        <v>Incorrect</v>
      </c>
    </row>
    <row r="110" spans="1:6">
      <c r="B110" s="2" t="s">
        <v>37</v>
      </c>
      <c r="D110" s="75"/>
      <c r="E110" s="75"/>
    </row>
    <row r="111" spans="1:6">
      <c r="B111" s="2" t="s">
        <v>62</v>
      </c>
      <c r="D111" s="74"/>
      <c r="E111" s="77"/>
    </row>
    <row r="112" spans="1:6">
      <c r="B112" s="2" t="s">
        <v>63</v>
      </c>
      <c r="D112" s="74"/>
      <c r="E112" s="74"/>
      <c r="F112" s="65" t="str">
        <f>IF(E112&lt;79999,"Incorrect",IF(E112&gt;80001,"Incorrect","Correct"))</f>
        <v>Incorrect</v>
      </c>
    </row>
    <row r="113" spans="1:6">
      <c r="B113" s="2" t="s">
        <v>64</v>
      </c>
      <c r="D113" s="47"/>
      <c r="E113" s="74"/>
      <c r="F113" s="65" t="str">
        <f>IF(E113&lt;3248,"Incorrect",IF(E113&gt;3252,"Incorrect","Correct"))</f>
        <v>Incorrect</v>
      </c>
    </row>
    <row r="115" spans="1:6">
      <c r="B115" s="86" t="s">
        <v>65</v>
      </c>
      <c r="C115" s="86"/>
      <c r="D115" s="86"/>
      <c r="E115" s="86"/>
      <c r="F115" s="86"/>
    </row>
    <row r="116" spans="1:6">
      <c r="B116" s="86"/>
      <c r="C116" s="86"/>
      <c r="D116" s="86"/>
      <c r="E116" s="86"/>
      <c r="F116" s="86"/>
    </row>
    <row r="117" spans="1:6">
      <c r="B117" s="86"/>
      <c r="C117" s="86"/>
      <c r="D117" s="86"/>
      <c r="E117" s="86"/>
      <c r="F117" s="86"/>
    </row>
    <row r="118" spans="1:6">
      <c r="B118" s="86"/>
      <c r="C118" s="86"/>
      <c r="D118" s="86"/>
      <c r="E118" s="86"/>
      <c r="F118" s="86"/>
    </row>
    <row r="119" spans="1:6">
      <c r="B119" s="86"/>
      <c r="C119" s="86"/>
      <c r="D119" s="86"/>
      <c r="E119" s="86"/>
      <c r="F119" s="86"/>
    </row>
    <row r="120" spans="1:6">
      <c r="B120" s="49"/>
      <c r="C120" s="49"/>
      <c r="D120" s="49"/>
      <c r="E120" s="49"/>
      <c r="F120" s="49"/>
    </row>
    <row r="121" spans="1:6">
      <c r="A121" s="7" t="s">
        <v>73</v>
      </c>
      <c r="B121" s="49"/>
      <c r="C121" s="49"/>
      <c r="D121" s="49"/>
      <c r="E121" s="49"/>
      <c r="F121" s="49"/>
    </row>
    <row r="122" spans="1:6">
      <c r="B122" s="49"/>
      <c r="C122" s="49"/>
      <c r="D122" s="49"/>
      <c r="E122" s="49"/>
      <c r="F122" s="49"/>
    </row>
    <row r="123" spans="1:6">
      <c r="A123" s="3" t="s">
        <v>0</v>
      </c>
      <c r="C123" s="50" t="s">
        <v>21</v>
      </c>
      <c r="D123" s="50" t="s">
        <v>22</v>
      </c>
      <c r="E123" s="50" t="s">
        <v>66</v>
      </c>
    </row>
    <row r="124" spans="1:6">
      <c r="B124" s="2" t="s">
        <v>67</v>
      </c>
      <c r="C124" s="51">
        <v>200</v>
      </c>
      <c r="D124" s="51">
        <f>C125</f>
        <v>170</v>
      </c>
      <c r="E124" s="51">
        <f>D125</f>
        <v>180</v>
      </c>
    </row>
    <row r="125" spans="1:6">
      <c r="B125" s="2" t="s">
        <v>68</v>
      </c>
      <c r="C125" s="51">
        <v>170</v>
      </c>
      <c r="D125" s="51">
        <v>180</v>
      </c>
      <c r="E125" s="51">
        <v>220</v>
      </c>
    </row>
    <row r="126" spans="1:6">
      <c r="B126" s="2" t="s">
        <v>69</v>
      </c>
      <c r="C126" s="78"/>
      <c r="D126" s="78"/>
      <c r="E126" s="78"/>
    </row>
    <row r="127" spans="1:6">
      <c r="C127" s="66" t="str">
        <f>IF(C126&lt;-30.5,"Incorrect",IF(C126&gt;-29.5,"Incorrect","Correct"))</f>
        <v>Incorrect</v>
      </c>
      <c r="D127" s="66" t="str">
        <f>IF(D126&lt;9.5,"Incorrect",IF(D126&gt;10.5,"Incorrect","Correct"))</f>
        <v>Incorrect</v>
      </c>
      <c r="E127" s="66" t="str">
        <f>IF(E126&lt;39.5,"Incorrect",IF(E126&gt;40.5,"Incorrect","Correct"))</f>
        <v>Incorrect</v>
      </c>
    </row>
    <row r="128" spans="1:6">
      <c r="B128" s="88" t="s">
        <v>132</v>
      </c>
    </row>
    <row r="129" spans="1:5">
      <c r="B129" s="88"/>
      <c r="C129" s="74"/>
      <c r="D129" s="74"/>
      <c r="E129" s="74"/>
    </row>
    <row r="130" spans="1:5">
      <c r="B130" s="88" t="s">
        <v>133</v>
      </c>
      <c r="C130" s="66" t="str">
        <f>IF(C129&lt;111999,"Incorrect",IF(C129&gt;112001,"Incorrect","Correct"))</f>
        <v>Incorrect</v>
      </c>
      <c r="D130" s="66" t="str">
        <f>IF(D129&lt;95199,"Incorrect",IF(D129&gt;95201,"Incorrect","Correct"))</f>
        <v>Incorrect</v>
      </c>
      <c r="E130" s="66" t="str">
        <f>IF(E129&lt;100799,"Incorrect",IF(E129&gt;100801,"Incorrect","Correct"))</f>
        <v>Incorrect</v>
      </c>
    </row>
    <row r="131" spans="1:5">
      <c r="B131" s="88"/>
      <c r="C131" s="79"/>
      <c r="D131" s="79"/>
      <c r="E131" s="79"/>
    </row>
    <row r="132" spans="1:5">
      <c r="B132" s="88" t="s">
        <v>134</v>
      </c>
      <c r="C132" s="66" t="str">
        <f>IF(C131&lt;95199,"Incorrect",IF(C131&gt;651201,"Incorrect","Correct"))</f>
        <v>Incorrect</v>
      </c>
      <c r="D132" s="66" t="str">
        <f>IF(D131&lt;100799,"Incorrect",IF(D131&gt;100801,"Incorrect","Correct"))</f>
        <v>Incorrect</v>
      </c>
      <c r="E132" s="66" t="str">
        <f>IF(E131&lt;123199,"Incorrect",IF(E131&gt;123200,"Incorrect","Correct"))</f>
        <v>Incorrect</v>
      </c>
    </row>
    <row r="133" spans="1:5">
      <c r="B133" s="88"/>
      <c r="C133" s="79"/>
      <c r="D133" s="79"/>
      <c r="E133" s="79"/>
    </row>
    <row r="134" spans="1:5">
      <c r="C134" s="66" t="str">
        <f>IF(C133&lt;-16802,"Incorrect",IF(C133&gt;-16798,"Incorrect","Correct"))</f>
        <v>Incorrect</v>
      </c>
      <c r="D134" s="66" t="str">
        <f>IF(D133&lt;5598,"Incorrect",IF(D133&gt;5602,"Incorrect","Correct"))</f>
        <v>Incorrect</v>
      </c>
      <c r="E134" s="66" t="str">
        <f>IF(E133&lt;22398,"Incorrect",IF(E133&gt;22402,"Incorrect","Correct"))</f>
        <v>Incorrect</v>
      </c>
    </row>
    <row r="135" spans="1:5">
      <c r="C135" s="54"/>
      <c r="D135" s="54"/>
      <c r="E135" s="54"/>
    </row>
    <row r="136" spans="1:5">
      <c r="B136" s="2" t="s">
        <v>70</v>
      </c>
      <c r="C136" s="53">
        <v>1080400</v>
      </c>
      <c r="D136" s="53">
        <v>1032400</v>
      </c>
      <c r="E136" s="53">
        <v>996400</v>
      </c>
    </row>
    <row r="137" spans="1:5">
      <c r="B137" s="88" t="s">
        <v>71</v>
      </c>
      <c r="C137" s="46"/>
      <c r="D137" s="46"/>
    </row>
    <row r="138" spans="1:5">
      <c r="B138" s="88"/>
      <c r="C138" s="66" t="str">
        <f>IF(C139&lt;-16802,"Incorrect",IF(C139&gt;-16798,"Incorrect","Correct"))</f>
        <v>Incorrect</v>
      </c>
      <c r="D138" s="66" t="str">
        <f>IF(D139&lt;5598,"Incorrect",IF(D137&gt;D139,"Incorrect","Correct"))</f>
        <v>Incorrect</v>
      </c>
      <c r="E138" s="66" t="str">
        <f>IF(E139&lt;22398,"Incorrect",IF(E139&gt;22402,"Incorrect","Correct"))</f>
        <v>Incorrect</v>
      </c>
    </row>
    <row r="139" spans="1:5">
      <c r="B139" s="88"/>
      <c r="C139" s="79"/>
      <c r="D139" s="79"/>
      <c r="E139" s="79"/>
    </row>
    <row r="140" spans="1:5">
      <c r="B140" s="2" t="s">
        <v>72</v>
      </c>
      <c r="C140" s="74"/>
      <c r="D140" s="74"/>
      <c r="E140" s="74"/>
    </row>
    <row r="141" spans="1:5">
      <c r="C141" s="66" t="str">
        <f>IF(C140&lt;1063598,"Incorrect",IF(C140&gt;1063602,"Incorrect","Correct"))</f>
        <v>Incorrect</v>
      </c>
      <c r="D141" s="66" t="str">
        <f>IF(D140&lt;1037998,"Incorrect",IF(D140&gt;1038002,"Incorrect","Correct"))</f>
        <v>Incorrect</v>
      </c>
      <c r="E141" s="66" t="str">
        <f>IF(E140&lt;1018798,"Incorrect",IF(E140&gt;1018802,"Incorrect","Correct"))</f>
        <v>Incorrect</v>
      </c>
    </row>
    <row r="142" spans="1:5">
      <c r="A142" s="7" t="s">
        <v>74</v>
      </c>
    </row>
    <row r="144" spans="1:5">
      <c r="B144" s="45" t="s">
        <v>75</v>
      </c>
      <c r="C144" s="50" t="s">
        <v>76</v>
      </c>
      <c r="D144" s="50" t="s">
        <v>77</v>
      </c>
      <c r="E144" s="50" t="s">
        <v>78</v>
      </c>
    </row>
    <row r="145" spans="2:6">
      <c r="B145" s="2" t="s">
        <v>83</v>
      </c>
      <c r="C145" s="58">
        <v>15000</v>
      </c>
      <c r="D145" s="59">
        <v>6</v>
      </c>
      <c r="E145" s="74"/>
    </row>
    <row r="146" spans="2:6">
      <c r="B146" s="2" t="s">
        <v>79</v>
      </c>
      <c r="C146" s="58">
        <v>28000</v>
      </c>
      <c r="D146" s="60">
        <v>7.5</v>
      </c>
      <c r="E146" s="74"/>
    </row>
    <row r="147" spans="2:6">
      <c r="B147" s="45" t="s">
        <v>81</v>
      </c>
      <c r="C147" s="56"/>
      <c r="D147" s="56"/>
      <c r="E147" s="80"/>
      <c r="F147" s="65" t="str">
        <f>IF(E147&lt;299999,"Incorrect",IF(E147&gt;300001,"Incorrect","Correct"))</f>
        <v>Incorrect</v>
      </c>
    </row>
    <row r="148" spans="2:6">
      <c r="C148" s="57"/>
      <c r="D148" s="57"/>
      <c r="E148" s="47"/>
    </row>
    <row r="149" spans="2:6">
      <c r="B149" s="45" t="s">
        <v>80</v>
      </c>
      <c r="C149" s="57"/>
      <c r="D149" s="57"/>
      <c r="E149" s="47"/>
    </row>
    <row r="150" spans="2:6">
      <c r="B150" s="35" t="s">
        <v>83</v>
      </c>
      <c r="C150" s="58">
        <v>15000</v>
      </c>
      <c r="D150" s="59">
        <v>2.4</v>
      </c>
      <c r="E150" s="74"/>
    </row>
    <row r="151" spans="2:6">
      <c r="B151" s="2" t="s">
        <v>79</v>
      </c>
      <c r="C151" s="58">
        <v>28000</v>
      </c>
      <c r="D151" s="60">
        <v>5.25</v>
      </c>
      <c r="E151" s="74"/>
    </row>
    <row r="152" spans="2:6">
      <c r="B152" s="45" t="s">
        <v>82</v>
      </c>
      <c r="C152" s="55"/>
      <c r="D152" s="55"/>
      <c r="E152" s="80"/>
      <c r="F152" s="65" t="str">
        <f>IF(E152&lt;182999,"Incorrect",IF(E152&gt;183001,"Incorrect","Correct"))</f>
        <v>Incorrect</v>
      </c>
    </row>
    <row r="153" spans="2:6">
      <c r="C153" s="61" t="s">
        <v>84</v>
      </c>
    </row>
    <row r="154" spans="2:6">
      <c r="C154" s="50" t="s">
        <v>85</v>
      </c>
      <c r="D154" s="50" t="s">
        <v>86</v>
      </c>
      <c r="E154" s="50" t="s">
        <v>87</v>
      </c>
    </row>
    <row r="155" spans="2:6">
      <c r="B155" s="45" t="s">
        <v>88</v>
      </c>
      <c r="C155" s="53">
        <f>E147</f>
        <v>0</v>
      </c>
      <c r="D155" s="53">
        <f>E145</f>
        <v>0</v>
      </c>
      <c r="E155" s="53">
        <f>E146</f>
        <v>0</v>
      </c>
    </row>
    <row r="156" spans="2:6">
      <c r="B156" s="2" t="s">
        <v>89</v>
      </c>
      <c r="C156" s="53">
        <f>E152</f>
        <v>0</v>
      </c>
      <c r="D156" s="53">
        <f>E150</f>
        <v>0</v>
      </c>
      <c r="E156" s="53">
        <f>E151</f>
        <v>0</v>
      </c>
    </row>
    <row r="157" spans="2:6">
      <c r="B157" s="2" t="s">
        <v>61</v>
      </c>
      <c r="C157" s="74"/>
      <c r="D157" s="74"/>
      <c r="E157" s="74"/>
      <c r="F157" s="65" t="str">
        <f>IF(E157&lt;62999,"Incorrect",IF(E157&gt;63002,"Incorrect","Correct"))</f>
        <v>Incorrect</v>
      </c>
    </row>
    <row r="158" spans="2:6">
      <c r="B158" s="2" t="s">
        <v>90</v>
      </c>
      <c r="C158" s="74"/>
      <c r="D158" s="74"/>
      <c r="E158" s="74"/>
      <c r="F158" s="65" t="str">
        <f>IF(E158&lt;20999,"Incorrect",IF(E158&gt;21001,"Incorrect","Correct"))</f>
        <v>Incorrect</v>
      </c>
    </row>
    <row r="159" spans="2:6">
      <c r="B159" s="2" t="s">
        <v>91</v>
      </c>
      <c r="C159" s="53">
        <f>C157-C158</f>
        <v>0</v>
      </c>
      <c r="D159" s="53">
        <f t="shared" ref="D159:E159" si="0">D157-D158</f>
        <v>0</v>
      </c>
      <c r="E159" s="53">
        <f t="shared" si="0"/>
        <v>0</v>
      </c>
    </row>
    <row r="160" spans="2:6">
      <c r="B160" s="88" t="s">
        <v>92</v>
      </c>
      <c r="C160" s="47"/>
      <c r="D160" s="47"/>
      <c r="E160" s="47"/>
    </row>
    <row r="161" spans="1:5">
      <c r="B161" s="88"/>
      <c r="C161" s="74"/>
      <c r="D161" s="65" t="str">
        <f>IF(C161&lt;32999,"Incorrect",IF(C161&gt;33001,"Incorrect","Correct"))</f>
        <v>Incorrect</v>
      </c>
      <c r="E161" s="47"/>
    </row>
    <row r="162" spans="1:5">
      <c r="B162" s="45" t="s">
        <v>64</v>
      </c>
      <c r="C162" s="74"/>
      <c r="D162" s="65" t="str">
        <f>IF(C162&lt;17998,"Incorrect",IF(C162&gt;18002,"Incorrect","Correct"))</f>
        <v>Incorrect</v>
      </c>
      <c r="E162" s="47"/>
    </row>
    <row r="164" spans="1:5">
      <c r="A164" s="7" t="s">
        <v>93</v>
      </c>
    </row>
    <row r="166" spans="1:5">
      <c r="A166" s="3" t="s">
        <v>0</v>
      </c>
      <c r="B166" s="45" t="s">
        <v>94</v>
      </c>
    </row>
    <row r="167" spans="1:5">
      <c r="B167" s="2" t="s">
        <v>96</v>
      </c>
      <c r="C167" s="74"/>
    </row>
    <row r="168" spans="1:5">
      <c r="B168" s="2" t="s">
        <v>97</v>
      </c>
      <c r="C168" s="74"/>
    </row>
    <row r="169" spans="1:5">
      <c r="B169" s="2" t="s">
        <v>98</v>
      </c>
      <c r="C169" s="81"/>
    </row>
    <row r="170" spans="1:5">
      <c r="B170" s="2" t="s">
        <v>95</v>
      </c>
      <c r="C170" s="74"/>
      <c r="D170" s="65" t="str">
        <f>IF(C170&lt;424998,"Incorrect",IF(C170&gt;425002,"Incorrect","Correct"))</f>
        <v>Incorrect</v>
      </c>
    </row>
    <row r="172" spans="1:5">
      <c r="A172" s="3" t="s">
        <v>1</v>
      </c>
      <c r="B172" s="45" t="s">
        <v>99</v>
      </c>
    </row>
    <row r="173" spans="1:5">
      <c r="B173" s="2" t="s">
        <v>101</v>
      </c>
      <c r="C173" s="74"/>
    </row>
    <row r="174" spans="1:5">
      <c r="B174" s="2" t="s">
        <v>102</v>
      </c>
      <c r="C174" s="81"/>
    </row>
    <row r="175" spans="1:5">
      <c r="B175" s="2" t="s">
        <v>100</v>
      </c>
      <c r="C175" s="74"/>
      <c r="D175" s="65" t="str">
        <f>IF(C175&lt;199999,"Incorrect",IF(C175&gt;200001,"Incorrect","Correct"))</f>
        <v>Incorrect</v>
      </c>
    </row>
    <row r="177" spans="1:9">
      <c r="A177" s="3" t="s">
        <v>103</v>
      </c>
      <c r="B177" s="45" t="s">
        <v>104</v>
      </c>
    </row>
    <row r="178" spans="1:9">
      <c r="B178" s="2" t="s">
        <v>101</v>
      </c>
      <c r="C178" s="74"/>
    </row>
    <row r="179" spans="1:9">
      <c r="B179" s="2" t="s">
        <v>102</v>
      </c>
      <c r="C179" s="81"/>
    </row>
    <row r="180" spans="1:9">
      <c r="B180" s="2" t="s">
        <v>100</v>
      </c>
      <c r="C180" s="74"/>
      <c r="D180" s="65" t="str">
        <f>IF(C180&lt;99998,"Incorrect",IF(C180&gt;100004,"Incorrect","Correct"))</f>
        <v>Incorrect</v>
      </c>
    </row>
    <row r="182" spans="1:9">
      <c r="A182" s="7" t="s">
        <v>105</v>
      </c>
    </row>
    <row r="184" spans="1:9">
      <c r="A184" s="3" t="s">
        <v>106</v>
      </c>
      <c r="B184" s="45" t="s">
        <v>107</v>
      </c>
      <c r="C184" s="45" t="s">
        <v>108</v>
      </c>
    </row>
    <row r="185" spans="1:9">
      <c r="A185" s="3"/>
      <c r="B185" s="45"/>
      <c r="C185" s="50" t="s">
        <v>21</v>
      </c>
      <c r="D185" s="50" t="s">
        <v>22</v>
      </c>
    </row>
    <row r="186" spans="1:9">
      <c r="B186" s="2" t="s">
        <v>43</v>
      </c>
      <c r="C186" s="81"/>
      <c r="D186" s="81"/>
    </row>
    <row r="187" spans="1:9">
      <c r="B187" s="2" t="s">
        <v>44</v>
      </c>
      <c r="C187" s="81"/>
      <c r="D187" s="81"/>
    </row>
    <row r="188" spans="1:9">
      <c r="B188" s="2" t="s">
        <v>45</v>
      </c>
      <c r="C188" s="81"/>
      <c r="D188" s="81"/>
    </row>
    <row r="189" spans="1:9">
      <c r="B189" s="2" t="s">
        <v>48</v>
      </c>
      <c r="C189" s="81"/>
      <c r="D189" s="81"/>
    </row>
    <row r="190" spans="1:9">
      <c r="C190" s="66" t="str">
        <f>IF(C189&lt;44.5,"Incorrect",IF(C189&gt;45.5,"Incorrect","Correct"))</f>
        <v>Incorrect</v>
      </c>
      <c r="D190" s="66" t="str">
        <f>IF(D189&lt;44.5,"Incorrect",IF(D189&gt;45.5,"Incorrect","Correct"))</f>
        <v>Incorrect</v>
      </c>
    </row>
    <row r="191" spans="1:9">
      <c r="A191" s="3" t="s">
        <v>109</v>
      </c>
      <c r="C191" s="50" t="s">
        <v>21</v>
      </c>
      <c r="D191" s="50" t="s">
        <v>22</v>
      </c>
    </row>
    <row r="192" spans="1:9">
      <c r="B192" s="62" t="s">
        <v>60</v>
      </c>
      <c r="C192" s="79"/>
      <c r="D192" s="79"/>
      <c r="F192" s="52"/>
      <c r="G192" s="63"/>
      <c r="H192" s="63"/>
      <c r="I192" s="63"/>
    </row>
    <row r="193" spans="1:9">
      <c r="B193" s="62" t="s">
        <v>34</v>
      </c>
      <c r="C193" s="52"/>
      <c r="D193" s="52"/>
      <c r="F193" s="52"/>
      <c r="G193" s="63"/>
      <c r="H193" s="63"/>
      <c r="I193" s="63"/>
    </row>
    <row r="194" spans="1:9">
      <c r="B194" s="62" t="s">
        <v>35</v>
      </c>
      <c r="C194" s="79"/>
      <c r="D194" s="79"/>
      <c r="F194" s="52"/>
      <c r="G194" s="63"/>
      <c r="H194" s="63"/>
      <c r="I194" s="63"/>
    </row>
    <row r="195" spans="1:9">
      <c r="B195" s="62" t="s">
        <v>131</v>
      </c>
      <c r="C195" s="79"/>
      <c r="D195" s="79"/>
      <c r="F195" s="52"/>
      <c r="G195" s="63"/>
      <c r="H195" s="63"/>
      <c r="I195" s="63"/>
    </row>
    <row r="196" spans="1:9">
      <c r="B196" s="62" t="s">
        <v>110</v>
      </c>
      <c r="C196" s="79"/>
      <c r="D196" s="79"/>
      <c r="F196" s="52"/>
      <c r="G196" s="63"/>
      <c r="H196" s="63"/>
      <c r="I196" s="63"/>
    </row>
    <row r="197" spans="1:9">
      <c r="B197" s="62" t="s">
        <v>61</v>
      </c>
      <c r="C197" s="79"/>
      <c r="D197" s="79"/>
      <c r="F197" s="52"/>
      <c r="G197" s="63"/>
      <c r="H197" s="63"/>
      <c r="I197" s="63"/>
    </row>
    <row r="198" spans="1:9">
      <c r="B198" s="62" t="s">
        <v>37</v>
      </c>
      <c r="C198" s="66" t="str">
        <f>IF(C197&lt;519999,"Incorrect",IF(C197&gt;520001,"Incorrect","Correct"))</f>
        <v>Incorrect</v>
      </c>
      <c r="D198" s="66" t="str">
        <f>IF(D197&lt;649999,"Incorrect",IF(D197&gt;650001,"Incorrect","Correct"))</f>
        <v>Incorrect</v>
      </c>
      <c r="F198" s="52"/>
      <c r="G198" s="63"/>
      <c r="H198" s="63"/>
      <c r="I198" s="63"/>
    </row>
    <row r="199" spans="1:9">
      <c r="B199" s="62" t="s">
        <v>62</v>
      </c>
      <c r="C199" s="79"/>
      <c r="D199" s="79"/>
      <c r="F199" s="52"/>
      <c r="G199" s="63"/>
      <c r="H199" s="63"/>
      <c r="I199" s="63"/>
    </row>
    <row r="200" spans="1:9">
      <c r="B200" s="62" t="s">
        <v>111</v>
      </c>
      <c r="C200" s="79"/>
      <c r="D200" s="79"/>
      <c r="F200" s="52"/>
      <c r="G200" s="63"/>
      <c r="H200" s="63"/>
      <c r="I200" s="63"/>
    </row>
    <row r="201" spans="1:9">
      <c r="B201" s="62" t="s">
        <v>112</v>
      </c>
      <c r="C201" s="79"/>
      <c r="D201" s="79"/>
      <c r="F201" s="52"/>
      <c r="G201" s="63"/>
      <c r="H201" s="63"/>
      <c r="I201" s="63"/>
    </row>
    <row r="202" spans="1:9">
      <c r="B202" s="62" t="s">
        <v>113</v>
      </c>
      <c r="C202" s="79"/>
      <c r="D202" s="79"/>
      <c r="E202" s="52"/>
      <c r="F202" s="52"/>
      <c r="G202" s="63"/>
      <c r="H202" s="63"/>
      <c r="I202" s="63"/>
    </row>
    <row r="203" spans="1:9" ht="12.75" customHeight="1">
      <c r="C203" s="66" t="str">
        <f>IF(C202&lt;189999,"Incorrect",IF(C202&gt;190001,"Incorrect","Correct"))</f>
        <v>Incorrect</v>
      </c>
      <c r="D203" s="66" t="str">
        <f>IF(D202&lt;319999,"Incorrect",IF(D202&gt;320001,"Incorrect","Correct"))</f>
        <v>Incorrect</v>
      </c>
    </row>
    <row r="204" spans="1:9">
      <c r="A204" s="3" t="s">
        <v>114</v>
      </c>
      <c r="B204" s="45" t="s">
        <v>115</v>
      </c>
    </row>
    <row r="205" spans="1:9">
      <c r="A205" s="3"/>
      <c r="B205" s="45"/>
      <c r="C205" s="50" t="s">
        <v>21</v>
      </c>
      <c r="D205" s="50" t="s">
        <v>22</v>
      </c>
    </row>
    <row r="206" spans="1:9">
      <c r="B206" s="2" t="s">
        <v>43</v>
      </c>
      <c r="C206" s="81"/>
      <c r="D206" s="81"/>
    </row>
    <row r="207" spans="1:9">
      <c r="B207" s="2" t="s">
        <v>44</v>
      </c>
      <c r="C207" s="81"/>
      <c r="D207" s="81"/>
    </row>
    <row r="208" spans="1:9">
      <c r="B208" s="2" t="s">
        <v>45</v>
      </c>
      <c r="C208" s="81"/>
      <c r="D208" s="81"/>
    </row>
    <row r="209" spans="1:5">
      <c r="B209" s="2" t="s">
        <v>62</v>
      </c>
      <c r="C209" s="81"/>
      <c r="D209" s="81"/>
      <c r="E209" s="48"/>
    </row>
    <row r="210" spans="1:5">
      <c r="B210" s="2" t="s">
        <v>46</v>
      </c>
      <c r="C210" s="81"/>
      <c r="D210" s="81"/>
    </row>
    <row r="211" spans="1:5">
      <c r="C211" s="66" t="str">
        <f>IF(C210&lt;49.5,"Incorrect",IF(C210&gt;50.5,"Incorrect","Correct"))</f>
        <v>Incorrect</v>
      </c>
      <c r="D211" s="66" t="str">
        <f>IF(D210&lt;51.19,"Incorrect",IF(D210&gt;51.27,"Incorrect","Correct"))</f>
        <v>Incorrect</v>
      </c>
    </row>
    <row r="212" spans="1:5">
      <c r="A212" s="3" t="s">
        <v>117</v>
      </c>
      <c r="B212" s="45" t="s">
        <v>116</v>
      </c>
    </row>
    <row r="213" spans="1:5">
      <c r="B213" s="2" t="s">
        <v>60</v>
      </c>
      <c r="C213" s="79"/>
      <c r="D213" s="79"/>
    </row>
    <row r="214" spans="1:5">
      <c r="B214" s="2" t="s">
        <v>118</v>
      </c>
      <c r="C214" s="79"/>
      <c r="D214" s="79"/>
      <c r="E214" s="64"/>
    </row>
    <row r="215" spans="1:5">
      <c r="B215" s="2" t="s">
        <v>119</v>
      </c>
      <c r="C215" s="79"/>
      <c r="D215" s="79"/>
    </row>
    <row r="216" spans="1:5">
      <c r="B216" s="2" t="s">
        <v>120</v>
      </c>
      <c r="C216" s="79"/>
      <c r="D216" s="79"/>
    </row>
    <row r="217" spans="1:5">
      <c r="B217" s="2" t="s">
        <v>64</v>
      </c>
      <c r="C217" s="79"/>
      <c r="D217" s="79"/>
    </row>
    <row r="218" spans="1:5">
      <c r="C218" s="66" t="str">
        <f>IF(C217&lt;239998,"Incorrect",IF(C217&gt;240002,"Incorrect","Correct"))</f>
        <v>Incorrect</v>
      </c>
      <c r="D218" s="66" t="str">
        <f>IF(D217&lt;269998,"Incorrect",IF(D217&gt;270002,"Incorrect","Correct"))</f>
        <v>Incorrect</v>
      </c>
    </row>
    <row r="219" spans="1:5">
      <c r="A219" s="3" t="s">
        <v>103</v>
      </c>
      <c r="B219" s="45" t="s">
        <v>121</v>
      </c>
    </row>
    <row r="220" spans="1:5">
      <c r="C220" s="50" t="s">
        <v>21</v>
      </c>
      <c r="D220" s="50" t="s">
        <v>22</v>
      </c>
    </row>
    <row r="221" spans="1:5">
      <c r="B221" s="2" t="s">
        <v>122</v>
      </c>
      <c r="C221" s="78"/>
      <c r="D221" s="82">
        <f>C224</f>
        <v>0</v>
      </c>
    </row>
    <row r="222" spans="1:5">
      <c r="B222" s="2" t="s">
        <v>123</v>
      </c>
      <c r="C222" s="78"/>
      <c r="D222" s="78"/>
    </row>
    <row r="223" spans="1:5">
      <c r="B223" s="2" t="s">
        <v>124</v>
      </c>
      <c r="C223" s="78"/>
      <c r="D223" s="78"/>
    </row>
    <row r="224" spans="1:5">
      <c r="B224" s="2" t="s">
        <v>27</v>
      </c>
      <c r="C224" s="78"/>
      <c r="D224" s="83">
        <f>D221+D222-D223</f>
        <v>0</v>
      </c>
    </row>
    <row r="225" spans="2:4">
      <c r="C225" s="66" t="str">
        <f>IF(C224&lt;9999,"Incorrect",IF(C224&gt;10001,"Incorrect","Correct"))</f>
        <v>Incorrect</v>
      </c>
    </row>
    <row r="226" spans="2:4">
      <c r="C226" s="50" t="s">
        <v>21</v>
      </c>
      <c r="D226" s="50" t="s">
        <v>22</v>
      </c>
    </row>
    <row r="227" spans="2:4">
      <c r="B227" s="88" t="s">
        <v>135</v>
      </c>
    </row>
    <row r="228" spans="2:4">
      <c r="B228" s="88"/>
      <c r="C228" s="74"/>
      <c r="D228" s="74"/>
    </row>
    <row r="229" spans="2:4">
      <c r="B229" s="88" t="s">
        <v>136</v>
      </c>
      <c r="C229" s="84"/>
      <c r="D229" s="84"/>
    </row>
    <row r="230" spans="2:4">
      <c r="B230" s="88"/>
      <c r="C230" s="74"/>
      <c r="D230" s="74"/>
    </row>
    <row r="231" spans="2:4">
      <c r="B231" s="92" t="s">
        <v>125</v>
      </c>
      <c r="C231" s="84"/>
      <c r="D231" s="84"/>
    </row>
    <row r="232" spans="2:4">
      <c r="B232" s="92"/>
      <c r="C232" s="74"/>
      <c r="D232" s="74"/>
    </row>
    <row r="233" spans="2:4">
      <c r="C233" s="66" t="str">
        <f>IF(C232&lt;49998,"Incorrect",IF(C232&gt;50001,"Incorrect","Correct"))</f>
        <v>Incorrect</v>
      </c>
      <c r="D233" s="66" t="str">
        <f>IF(D232&lt;-50001,"Incorrect",IF(D232&gt;-49999,"Incorrect","Correct"))</f>
        <v>Incorrect</v>
      </c>
    </row>
    <row r="234" spans="2:4">
      <c r="C234" s="50" t="s">
        <v>21</v>
      </c>
      <c r="D234" s="50" t="s">
        <v>22</v>
      </c>
    </row>
    <row r="235" spans="2:4">
      <c r="B235" s="2" t="s">
        <v>126</v>
      </c>
      <c r="C235" s="74"/>
      <c r="D235" s="74"/>
    </row>
    <row r="236" spans="2:4">
      <c r="B236" s="88" t="s">
        <v>127</v>
      </c>
      <c r="C236" s="84"/>
      <c r="D236" s="75"/>
    </row>
    <row r="237" spans="2:4">
      <c r="B237" s="88"/>
      <c r="C237" s="74"/>
      <c r="D237" s="74"/>
    </row>
    <row r="238" spans="2:4" ht="12.75" customHeight="1">
      <c r="B238" s="88" t="s">
        <v>128</v>
      </c>
      <c r="C238" s="75"/>
      <c r="D238" s="84"/>
    </row>
    <row r="239" spans="2:4" ht="12.75" customHeight="1">
      <c r="B239" s="88"/>
      <c r="C239" s="75"/>
      <c r="D239" s="75"/>
    </row>
    <row r="240" spans="2:4">
      <c r="B240" s="88"/>
      <c r="C240" s="74"/>
      <c r="D240" s="74"/>
    </row>
    <row r="241" spans="2:9">
      <c r="B241" s="2" t="s">
        <v>72</v>
      </c>
      <c r="C241" s="74"/>
      <c r="D241" s="74"/>
    </row>
    <row r="242" spans="2:9">
      <c r="C242" s="66" t="str">
        <f>IF(C241&lt;23999,"Incorrect",IF(C241&gt;240001,"Incorrect","Correct"))</f>
        <v>Incorrect</v>
      </c>
      <c r="D242" s="66" t="str">
        <f>IF(D241&lt;269999,"Incorrect",IF(D241&gt;270001,"Incorrect","Correct"))</f>
        <v>Incorrect</v>
      </c>
    </row>
    <row r="245" spans="2:9" ht="12.75" customHeight="1">
      <c r="B245" s="86" t="s">
        <v>4</v>
      </c>
      <c r="C245" s="86"/>
      <c r="D245" s="86"/>
      <c r="E245" s="86"/>
      <c r="F245" s="86"/>
      <c r="G245" s="86"/>
    </row>
    <row r="246" spans="2:9">
      <c r="B246" s="86"/>
      <c r="C246" s="86"/>
      <c r="D246" s="86"/>
      <c r="E246" s="86"/>
      <c r="F246" s="86"/>
      <c r="G246" s="86"/>
    </row>
    <row r="247" spans="2:9">
      <c r="B247" s="86"/>
      <c r="C247" s="86"/>
      <c r="D247" s="86"/>
      <c r="E247" s="86"/>
      <c r="F247" s="86"/>
      <c r="G247" s="86"/>
    </row>
    <row r="249" spans="2:9">
      <c r="B249" s="89" t="s">
        <v>3</v>
      </c>
      <c r="C249" s="89"/>
      <c r="D249" s="89"/>
      <c r="E249" s="89"/>
      <c r="F249" s="89"/>
      <c r="G249" s="89"/>
      <c r="H249" s="89"/>
      <c r="I249" s="89"/>
    </row>
  </sheetData>
  <sheetProtection algorithmName="SHA-512" hashValue="8VX9kvi+YmjPYRL2JWUKOjLfQ0OYO6+JuLAD0s4tfqHBp3JLhhxAQjbKjYlL5GIKTH0UwVSQeKghWeZ/RTxAGQ==" saltValue="uGLMpt/+lP7N+lEMhrQpSg==" spinCount="100000" sheet="1" objects="1" scenarios="1"/>
  <mergeCells count="20">
    <mergeCell ref="B238:B240"/>
    <mergeCell ref="B249:I249"/>
    <mergeCell ref="B4:J5"/>
    <mergeCell ref="B245:G247"/>
    <mergeCell ref="C86:D86"/>
    <mergeCell ref="B115:F119"/>
    <mergeCell ref="B128:B129"/>
    <mergeCell ref="B130:B131"/>
    <mergeCell ref="B132:B133"/>
    <mergeCell ref="B137:B139"/>
    <mergeCell ref="B160:B161"/>
    <mergeCell ref="B229:B230"/>
    <mergeCell ref="B231:B232"/>
    <mergeCell ref="B227:B228"/>
    <mergeCell ref="E86:F86"/>
    <mergeCell ref="B12:E13"/>
    <mergeCell ref="B20:E21"/>
    <mergeCell ref="B27:E29"/>
    <mergeCell ref="B52:D53"/>
    <mergeCell ref="B236:B237"/>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1025" r:id="rId4">
          <objectPr defaultSize="0" autoPict="0" r:id="rId5">
            <anchor moveWithCells="1" sizeWithCells="1">
              <from>
                <xdr:col>6</xdr:col>
                <xdr:colOff>0</xdr:colOff>
                <xdr:row>206</xdr:row>
                <xdr:rowOff>0</xdr:rowOff>
              </from>
              <to>
                <xdr:col>13</xdr:col>
                <xdr:colOff>438150</xdr:colOff>
                <xdr:row>206</xdr:row>
                <xdr:rowOff>0</xdr:rowOff>
              </to>
            </anchor>
          </objectPr>
        </oleObject>
      </mc:Choice>
      <mc:Fallback>
        <oleObject progId="Equation.DSMT4" shapeId="1025" r:id="rId4"/>
      </mc:Fallback>
    </mc:AlternateContent>
    <mc:AlternateContent xmlns:mc="http://schemas.openxmlformats.org/markup-compatibility/2006">
      <mc:Choice Requires="x14">
        <oleObject progId="Equation.DSMT4" shapeId="1026" r:id="rId6">
          <objectPr defaultSize="0" autoPict="0" r:id="rId5">
            <anchor moveWithCells="1" sizeWithCells="1">
              <from>
                <xdr:col>6</xdr:col>
                <xdr:colOff>0</xdr:colOff>
                <xdr:row>206</xdr:row>
                <xdr:rowOff>0</xdr:rowOff>
              </from>
              <to>
                <xdr:col>13</xdr:col>
                <xdr:colOff>438150</xdr:colOff>
                <xdr:row>206</xdr:row>
                <xdr:rowOff>0</xdr:rowOff>
              </to>
            </anchor>
          </objectPr>
        </oleObject>
      </mc:Choice>
      <mc:Fallback>
        <oleObject progId="Equation.DSMT4" shapeId="1026" r:id="rId6"/>
      </mc:Fallback>
    </mc:AlternateContent>
    <mc:AlternateContent xmlns:mc="http://schemas.openxmlformats.org/markup-compatibility/2006">
      <mc:Choice Requires="x14">
        <oleObject progId="Equation.DSMT4" shapeId="1027" r:id="rId7">
          <objectPr defaultSize="0" autoPict="0" r:id="rId5">
            <anchor moveWithCells="1" sizeWithCells="1">
              <from>
                <xdr:col>6</xdr:col>
                <xdr:colOff>0</xdr:colOff>
                <xdr:row>206</xdr:row>
                <xdr:rowOff>0</xdr:rowOff>
              </from>
              <to>
                <xdr:col>13</xdr:col>
                <xdr:colOff>438150</xdr:colOff>
                <xdr:row>206</xdr:row>
                <xdr:rowOff>0</xdr:rowOff>
              </to>
            </anchor>
          </objectPr>
        </oleObject>
      </mc:Choice>
      <mc:Fallback>
        <oleObject progId="Equation.DSMT4" shapeId="1027" r:id="rId7"/>
      </mc:Fallback>
    </mc:AlternateContent>
    <mc:AlternateContent xmlns:mc="http://schemas.openxmlformats.org/markup-compatibility/2006">
      <mc:Choice Requires="x14">
        <oleObject progId="Equation.DSMT4" shapeId="1028" r:id="rId8">
          <objectPr defaultSize="0" autoPict="0" r:id="rId9">
            <anchor moveWithCells="1" sizeWithCells="1">
              <from>
                <xdr:col>4</xdr:col>
                <xdr:colOff>0</xdr:colOff>
                <xdr:row>220</xdr:row>
                <xdr:rowOff>0</xdr:rowOff>
              </from>
              <to>
                <xdr:col>7</xdr:col>
                <xdr:colOff>381000</xdr:colOff>
                <xdr:row>226</xdr:row>
                <xdr:rowOff>114300</xdr:rowOff>
              </to>
            </anchor>
          </objectPr>
        </oleObject>
      </mc:Choice>
      <mc:Fallback>
        <oleObject progId="Equation.DSMT4" shapeId="1028" r:id="rId8"/>
      </mc:Fallback>
    </mc:AlternateContent>
    <mc:AlternateContent xmlns:mc="http://schemas.openxmlformats.org/markup-compatibility/2006">
      <mc:Choice Requires="x14">
        <oleObject progId="Equation.DSMT4" shapeId="1029" r:id="rId10">
          <objectPr defaultSize="0" autoPict="0" r:id="rId9">
            <anchor moveWithCells="1" sizeWithCells="1">
              <from>
                <xdr:col>4</xdr:col>
                <xdr:colOff>0</xdr:colOff>
                <xdr:row>220</xdr:row>
                <xdr:rowOff>0</xdr:rowOff>
              </from>
              <to>
                <xdr:col>7</xdr:col>
                <xdr:colOff>381000</xdr:colOff>
                <xdr:row>226</xdr:row>
                <xdr:rowOff>114300</xdr:rowOff>
              </to>
            </anchor>
          </objectPr>
        </oleObject>
      </mc:Choice>
      <mc:Fallback>
        <oleObject progId="Equation.DSMT4" shapeId="1029" r:id="rId10"/>
      </mc:Fallback>
    </mc:AlternateContent>
    <mc:AlternateContent xmlns:mc="http://schemas.openxmlformats.org/markup-compatibility/2006">
      <mc:Choice Requires="x14">
        <oleObject progId="Equation.DSMT4" shapeId="1030" r:id="rId11">
          <objectPr defaultSize="0" autoPict="0" r:id="rId9">
            <anchor moveWithCells="1" sizeWithCells="1">
              <from>
                <xdr:col>4</xdr:col>
                <xdr:colOff>0</xdr:colOff>
                <xdr:row>220</xdr:row>
                <xdr:rowOff>0</xdr:rowOff>
              </from>
              <to>
                <xdr:col>7</xdr:col>
                <xdr:colOff>381000</xdr:colOff>
                <xdr:row>226</xdr:row>
                <xdr:rowOff>114300</xdr:rowOff>
              </to>
            </anchor>
          </objectPr>
        </oleObject>
      </mc:Choice>
      <mc:Fallback>
        <oleObject progId="Equation.DSMT4" shapeId="1030"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Ch06 Worksheet</vt:lpstr>
    </vt:vector>
  </TitlesOfParts>
  <Company>INSEAD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Joos</dc:creator>
  <cp:lastModifiedBy>Miranda Hendrickson</cp:lastModifiedBy>
  <cp:lastPrinted>2000-03-09T21:08:37Z</cp:lastPrinted>
  <dcterms:created xsi:type="dcterms:W3CDTF">1999-11-08T15:03:08Z</dcterms:created>
  <dcterms:modified xsi:type="dcterms:W3CDTF">2017-08-01T02:36:31Z</dcterms:modified>
</cp:coreProperties>
</file>